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DB0F" lockStructure="1"/>
  <bookViews>
    <workbookView xWindow="0" yWindow="0" windowWidth="19320" windowHeight="14400" tabRatio="500"/>
  </bookViews>
  <sheets>
    <sheet name="Contents" sheetId="13" r:id="rId1"/>
    <sheet name="Headline Stats" sheetId="4" r:id="rId2"/>
    <sheet name="Notes" sheetId="3" r:id="rId3"/>
    <sheet name="Main Sheet" sheetId="1" r:id="rId4"/>
    <sheet name="By Hourly Cost" sheetId="20" r:id="rId5"/>
    <sheet name="By Daily Cost" sheetId="21" r:id="rId6"/>
    <sheet name="By Weekly Cost" sheetId="22" r:id="rId7"/>
    <sheet name="By £ per m2 per hour" sheetId="23" r:id="rId8"/>
    <sheet name="By £ per m2 per day" sheetId="24" r:id="rId9"/>
    <sheet name="By £ per m2 per week" sheetId="25" r:id="rId10"/>
    <sheet name="By Area (m2)" sheetId="26" r:id="rId11"/>
    <sheet name="Breakdown Data Raw" sheetId="11" r:id="rId12"/>
    <sheet name="Excluded Spaces" sheetId="2" r:id="rId13"/>
    <sheet name="Removing differentials &gt;+-2000" sheetId="10" r:id="rId14"/>
  </sheets>
  <definedNames>
    <definedName name="s">'Main Sheet'!$E$213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0" l="1"/>
  <c r="AB3" i="10"/>
  <c r="P4" i="10"/>
  <c r="AB4" i="10"/>
  <c r="P5" i="10"/>
  <c r="AB5" i="10"/>
  <c r="P6" i="10"/>
  <c r="AB6" i="10"/>
  <c r="P7" i="10"/>
  <c r="AB7" i="10"/>
  <c r="P8" i="10"/>
  <c r="AB8" i="10"/>
  <c r="P9" i="10"/>
  <c r="AB9" i="10"/>
  <c r="P10" i="10"/>
  <c r="AB10" i="10"/>
  <c r="P11" i="10"/>
  <c r="AB11" i="10"/>
  <c r="P12" i="10"/>
  <c r="AB12" i="10"/>
  <c r="Y13" i="10"/>
  <c r="P13" i="10"/>
  <c r="AB13" i="10"/>
  <c r="Y14" i="10"/>
  <c r="P14" i="10"/>
  <c r="AB14" i="10"/>
  <c r="Y15" i="10"/>
  <c r="P15" i="10"/>
  <c r="AB15" i="10"/>
  <c r="Y16" i="10"/>
  <c r="P16" i="10"/>
  <c r="AB16" i="10"/>
  <c r="Y17" i="10"/>
  <c r="P17" i="10"/>
  <c r="AB17" i="10"/>
  <c r="Y18" i="10"/>
  <c r="P18" i="10"/>
  <c r="AB18" i="10"/>
  <c r="Y19" i="10"/>
  <c r="P19" i="10"/>
  <c r="AB19" i="10"/>
  <c r="Y20" i="10"/>
  <c r="P20" i="10"/>
  <c r="AB20" i="10"/>
  <c r="Y21" i="10"/>
  <c r="P21" i="10"/>
  <c r="AB21" i="10"/>
  <c r="Y22" i="10"/>
  <c r="P22" i="10"/>
  <c r="AB22" i="10"/>
  <c r="P23" i="10"/>
  <c r="AB23" i="10"/>
  <c r="P24" i="10"/>
  <c r="AB24" i="10"/>
  <c r="AB25" i="10"/>
  <c r="AB26" i="10"/>
  <c r="AB27" i="10"/>
  <c r="Y28" i="10"/>
  <c r="P28" i="10"/>
  <c r="AB28" i="10"/>
  <c r="P29" i="10"/>
  <c r="AB29" i="10"/>
  <c r="P30" i="10"/>
  <c r="AB30" i="10"/>
  <c r="P31" i="10"/>
  <c r="AB31" i="10"/>
  <c r="P32" i="10"/>
  <c r="AB32" i="10"/>
  <c r="P33" i="10"/>
  <c r="AB33" i="10"/>
  <c r="P34" i="10"/>
  <c r="AB34" i="10"/>
  <c r="P35" i="10"/>
  <c r="AB35" i="10"/>
  <c r="Y36" i="10"/>
  <c r="P36" i="10"/>
  <c r="AB36" i="10"/>
  <c r="Y37" i="10"/>
  <c r="P37" i="10"/>
  <c r="AB37" i="10"/>
  <c r="X38" i="10"/>
  <c r="Y38" i="10"/>
  <c r="P38" i="10"/>
  <c r="AB38" i="10"/>
  <c r="Y40" i="10"/>
  <c r="N40" i="10"/>
  <c r="O40" i="10"/>
  <c r="P40" i="10"/>
  <c r="AB40" i="10"/>
  <c r="Y41" i="10"/>
  <c r="N41" i="10"/>
  <c r="O41" i="10"/>
  <c r="P41" i="10"/>
  <c r="AB41" i="10"/>
  <c r="Y42" i="10"/>
  <c r="N42" i="10"/>
  <c r="O42" i="10"/>
  <c r="P42" i="10"/>
  <c r="AB42" i="10"/>
  <c r="Y43" i="10"/>
  <c r="N43" i="10"/>
  <c r="O43" i="10"/>
  <c r="P43" i="10"/>
  <c r="AB43" i="10"/>
  <c r="P44" i="10"/>
  <c r="AB44" i="10"/>
  <c r="Y45" i="10"/>
  <c r="P45" i="10"/>
  <c r="AB45" i="10"/>
  <c r="X46" i="10"/>
  <c r="Y46" i="10"/>
  <c r="N46" i="10"/>
  <c r="O46" i="10"/>
  <c r="P46" i="10"/>
  <c r="AB46" i="10"/>
  <c r="Y47" i="10"/>
  <c r="N47" i="10"/>
  <c r="O47" i="10"/>
  <c r="P47" i="10"/>
  <c r="AB47" i="10"/>
  <c r="Y48" i="10"/>
  <c r="N48" i="10"/>
  <c r="O48" i="10"/>
  <c r="P48" i="10"/>
  <c r="AB48" i="10"/>
  <c r="Y49" i="10"/>
  <c r="N49" i="10"/>
  <c r="O49" i="10"/>
  <c r="P49" i="10"/>
  <c r="AB49" i="10"/>
  <c r="X50" i="10"/>
  <c r="Y50" i="10"/>
  <c r="N50" i="10"/>
  <c r="O50" i="10"/>
  <c r="P50" i="10"/>
  <c r="AB50" i="10"/>
  <c r="Y51" i="10"/>
  <c r="N51" i="10"/>
  <c r="O51" i="10"/>
  <c r="P51" i="10"/>
  <c r="AB51" i="10"/>
  <c r="X52" i="10"/>
  <c r="Y52" i="10"/>
  <c r="AB52" i="10"/>
  <c r="X53" i="10"/>
  <c r="Y53" i="10"/>
  <c r="AB53" i="10"/>
  <c r="X54" i="10"/>
  <c r="Y54" i="10"/>
  <c r="AB54" i="10"/>
  <c r="X55" i="10"/>
  <c r="Y55" i="10"/>
  <c r="AB55" i="10"/>
  <c r="X56" i="10"/>
  <c r="Y56" i="10"/>
  <c r="AB56" i="10"/>
  <c r="X57" i="10"/>
  <c r="Y57" i="10"/>
  <c r="P57" i="10"/>
  <c r="AB57" i="10"/>
  <c r="X58" i="10"/>
  <c r="Y58" i="10"/>
  <c r="P58" i="10"/>
  <c r="AB58" i="10"/>
  <c r="Y59" i="10"/>
  <c r="N59" i="10"/>
  <c r="O59" i="10"/>
  <c r="P59" i="10"/>
  <c r="AB59" i="10"/>
  <c r="Y60" i="10"/>
  <c r="P60" i="10"/>
  <c r="AB60" i="10"/>
  <c r="X61" i="10"/>
  <c r="Y61" i="10"/>
  <c r="P61" i="10"/>
  <c r="AB61" i="10"/>
  <c r="P62" i="10"/>
  <c r="AB62" i="10"/>
  <c r="P63" i="10"/>
  <c r="AB63" i="10"/>
  <c r="P64" i="10"/>
  <c r="AB64" i="10"/>
  <c r="X65" i="10"/>
  <c r="Y65" i="10"/>
  <c r="P65" i="10"/>
  <c r="AB65" i="10"/>
  <c r="Y67" i="10"/>
  <c r="N67" i="10"/>
  <c r="O67" i="10"/>
  <c r="P67" i="10"/>
  <c r="AB67" i="10"/>
  <c r="X68" i="10"/>
  <c r="Y68" i="10"/>
  <c r="P68" i="10"/>
  <c r="AB68" i="10"/>
  <c r="X69" i="10"/>
  <c r="Y69" i="10"/>
  <c r="P69" i="10"/>
  <c r="AB69" i="10"/>
  <c r="X70" i="10"/>
  <c r="Y70" i="10"/>
  <c r="P70" i="10"/>
  <c r="AB70" i="10"/>
  <c r="Y71" i="10"/>
  <c r="P71" i="10"/>
  <c r="AB71" i="10"/>
  <c r="X72" i="10"/>
  <c r="Y72" i="10"/>
  <c r="P72" i="10"/>
  <c r="AB72" i="10"/>
  <c r="X73" i="10"/>
  <c r="Y73" i="10"/>
  <c r="P73" i="10"/>
  <c r="AB73" i="10"/>
  <c r="X74" i="10"/>
  <c r="Y74" i="10"/>
  <c r="P74" i="10"/>
  <c r="AB74" i="10"/>
  <c r="X75" i="10"/>
  <c r="Y75" i="10"/>
  <c r="P75" i="10"/>
  <c r="AB75" i="10"/>
  <c r="X76" i="10"/>
  <c r="Y76" i="10"/>
  <c r="P76" i="10"/>
  <c r="AB76" i="10"/>
  <c r="X77" i="10"/>
  <c r="Y77" i="10"/>
  <c r="P77" i="10"/>
  <c r="AB77" i="10"/>
  <c r="X78" i="10"/>
  <c r="Y78" i="10"/>
  <c r="P78" i="10"/>
  <c r="AB78" i="10"/>
  <c r="Y79" i="10"/>
  <c r="P79" i="10"/>
  <c r="AB79" i="10"/>
  <c r="Y80" i="10"/>
  <c r="P80" i="10"/>
  <c r="AB80" i="10"/>
  <c r="Y81" i="10"/>
  <c r="P81" i="10"/>
  <c r="AB81" i="10"/>
  <c r="P82" i="10"/>
  <c r="AB82" i="10"/>
  <c r="P83" i="10"/>
  <c r="AB83" i="10"/>
  <c r="P84" i="10"/>
  <c r="AB84" i="10"/>
  <c r="AB85" i="10"/>
  <c r="P86" i="10"/>
  <c r="AB86" i="10"/>
  <c r="Y87" i="10"/>
  <c r="P87" i="10"/>
  <c r="AB87" i="10"/>
  <c r="P88" i="10"/>
  <c r="AB88" i="10"/>
  <c r="X89" i="10"/>
  <c r="Y89" i="10"/>
  <c r="P89" i="10"/>
  <c r="AB89" i="10"/>
  <c r="X90" i="10"/>
  <c r="Y90" i="10"/>
  <c r="P90" i="10"/>
  <c r="AB90" i="10"/>
  <c r="X91" i="10"/>
  <c r="Y91" i="10"/>
  <c r="P91" i="10"/>
  <c r="AB91" i="10"/>
  <c r="X92" i="10"/>
  <c r="Y92" i="10"/>
  <c r="P92" i="10"/>
  <c r="AB92" i="10"/>
  <c r="X93" i="10"/>
  <c r="Y93" i="10"/>
  <c r="N93" i="10"/>
  <c r="O93" i="10"/>
  <c r="P93" i="10"/>
  <c r="AB93" i="10"/>
  <c r="X94" i="10"/>
  <c r="Y94" i="10"/>
  <c r="N94" i="10"/>
  <c r="O94" i="10"/>
  <c r="P94" i="10"/>
  <c r="AB94" i="10"/>
  <c r="X95" i="10"/>
  <c r="Y95" i="10"/>
  <c r="N95" i="10"/>
  <c r="O95" i="10"/>
  <c r="P95" i="10"/>
  <c r="AB95" i="10"/>
  <c r="P96" i="10"/>
  <c r="AB96" i="10"/>
  <c r="Y97" i="10"/>
  <c r="P97" i="10"/>
  <c r="AB97" i="10"/>
  <c r="Y98" i="10"/>
  <c r="P98" i="10"/>
  <c r="AB98" i="10"/>
  <c r="P99" i="10"/>
  <c r="AB99" i="10"/>
  <c r="Y100" i="10"/>
  <c r="P100" i="10"/>
  <c r="AB100" i="10"/>
  <c r="Y101" i="10"/>
  <c r="P101" i="10"/>
  <c r="AB101" i="10"/>
  <c r="Y102" i="10"/>
  <c r="P102" i="10"/>
  <c r="AB102" i="10"/>
  <c r="X103" i="10"/>
  <c r="Y103" i="10"/>
  <c r="P103" i="10"/>
  <c r="AB103" i="10"/>
  <c r="Y104" i="10"/>
  <c r="P104" i="10"/>
  <c r="AB104" i="10"/>
  <c r="Y105" i="10"/>
  <c r="P105" i="10"/>
  <c r="AB105" i="10"/>
  <c r="Y106" i="10"/>
  <c r="P106" i="10"/>
  <c r="AB106" i="10"/>
  <c r="Y107" i="10"/>
  <c r="P107" i="10"/>
  <c r="AB107" i="10"/>
  <c r="Y108" i="10"/>
  <c r="P108" i="10"/>
  <c r="AB108" i="10"/>
  <c r="Y109" i="10"/>
  <c r="P109" i="10"/>
  <c r="AB109" i="10"/>
  <c r="Y110" i="10"/>
  <c r="P110" i="10"/>
  <c r="AB110" i="10"/>
  <c r="Y111" i="10"/>
  <c r="P111" i="10"/>
  <c r="AB111" i="10"/>
  <c r="Y112" i="10"/>
  <c r="P112" i="10"/>
  <c r="AB112" i="10"/>
  <c r="Y113" i="10"/>
  <c r="P113" i="10"/>
  <c r="AB113" i="10"/>
  <c r="Y114" i="10"/>
  <c r="P114" i="10"/>
  <c r="AB114" i="10"/>
  <c r="Y115" i="10"/>
  <c r="P115" i="10"/>
  <c r="AB115" i="10"/>
  <c r="X116" i="10"/>
  <c r="Y116" i="10"/>
  <c r="P116" i="10"/>
  <c r="AB116" i="10"/>
  <c r="X117" i="10"/>
  <c r="Y117" i="10"/>
  <c r="P117" i="10"/>
  <c r="AB117" i="10"/>
  <c r="Y118" i="10"/>
  <c r="P118" i="10"/>
  <c r="AB118" i="10"/>
  <c r="Y119" i="10"/>
  <c r="P119" i="10"/>
  <c r="AB119" i="10"/>
  <c r="Y120" i="10"/>
  <c r="P120" i="10"/>
  <c r="AB120" i="10"/>
  <c r="X121" i="10"/>
  <c r="Y121" i="10"/>
  <c r="P121" i="10"/>
  <c r="AB121" i="10"/>
  <c r="X122" i="10"/>
  <c r="Y122" i="10"/>
  <c r="P122" i="10"/>
  <c r="AB122" i="10"/>
  <c r="X123" i="10"/>
  <c r="Y123" i="10"/>
  <c r="P123" i="10"/>
  <c r="AB123" i="10"/>
  <c r="X124" i="10"/>
  <c r="Y124" i="10"/>
  <c r="P124" i="10"/>
  <c r="AB124" i="10"/>
  <c r="X125" i="10"/>
  <c r="Y125" i="10"/>
  <c r="P125" i="10"/>
  <c r="AB125" i="10"/>
  <c r="P126" i="10"/>
  <c r="AB126" i="10"/>
  <c r="P127" i="10"/>
  <c r="AB127" i="10"/>
  <c r="P128" i="10"/>
  <c r="AB128" i="10"/>
  <c r="P129" i="10"/>
  <c r="AB129" i="10"/>
  <c r="X132" i="10"/>
  <c r="Y132" i="10"/>
  <c r="P132" i="10"/>
  <c r="AB132" i="10"/>
  <c r="X133" i="10"/>
  <c r="Y133" i="10"/>
  <c r="P133" i="10"/>
  <c r="AB133" i="10"/>
  <c r="X134" i="10"/>
  <c r="Y134" i="10"/>
  <c r="AB134" i="10"/>
  <c r="X135" i="10"/>
  <c r="Y135" i="10"/>
  <c r="P135" i="10"/>
  <c r="AB135" i="10"/>
  <c r="X137" i="10"/>
  <c r="Y137" i="10"/>
  <c r="P137" i="10"/>
  <c r="AB137" i="10"/>
  <c r="P138" i="10"/>
  <c r="AB138" i="10"/>
  <c r="P139" i="10"/>
  <c r="AB139" i="10"/>
  <c r="X140" i="10"/>
  <c r="Y140" i="10"/>
  <c r="P140" i="10"/>
  <c r="AB140" i="10"/>
  <c r="Y141" i="10"/>
  <c r="P141" i="10"/>
  <c r="AB141" i="10"/>
  <c r="Y142" i="10"/>
  <c r="P142" i="10"/>
  <c r="AB142" i="10"/>
  <c r="Y143" i="10"/>
  <c r="P143" i="10"/>
  <c r="AB143" i="10"/>
  <c r="P145" i="10"/>
  <c r="AB145" i="10"/>
  <c r="Y146" i="10"/>
  <c r="P146" i="10"/>
  <c r="AB146" i="10"/>
  <c r="X147" i="10"/>
  <c r="Y147" i="10"/>
  <c r="P147" i="10"/>
  <c r="AB147" i="10"/>
  <c r="X148" i="10"/>
  <c r="Y148" i="10"/>
  <c r="P148" i="10"/>
  <c r="AB148" i="10"/>
  <c r="Y149" i="10"/>
  <c r="P149" i="10"/>
  <c r="AB149" i="10"/>
  <c r="Y150" i="10"/>
  <c r="P150" i="10"/>
  <c r="AB150" i="10"/>
  <c r="Y151" i="10"/>
  <c r="P151" i="10"/>
  <c r="AB151" i="10"/>
  <c r="Y152" i="10"/>
  <c r="N152" i="10"/>
  <c r="O152" i="10"/>
  <c r="P152" i="10"/>
  <c r="AB152" i="10"/>
  <c r="Y153" i="10"/>
  <c r="N153" i="10"/>
  <c r="O153" i="10"/>
  <c r="P153" i="10"/>
  <c r="AB153" i="10"/>
  <c r="Y154" i="10"/>
  <c r="N154" i="10"/>
  <c r="O154" i="10"/>
  <c r="P154" i="10"/>
  <c r="AB154" i="10"/>
  <c r="AB155" i="10"/>
  <c r="X156" i="10"/>
  <c r="Y156" i="10"/>
  <c r="P156" i="10"/>
  <c r="AB156" i="10"/>
  <c r="X157" i="10"/>
  <c r="Y157" i="10"/>
  <c r="P157" i="10"/>
  <c r="AB157" i="10"/>
  <c r="X158" i="10"/>
  <c r="Y158" i="10"/>
  <c r="P158" i="10"/>
  <c r="AB158" i="10"/>
  <c r="X159" i="10"/>
  <c r="Y159" i="10"/>
  <c r="P159" i="10"/>
  <c r="AB159" i="10"/>
  <c r="X160" i="10"/>
  <c r="Y160" i="10"/>
  <c r="P160" i="10"/>
  <c r="AB160" i="10"/>
  <c r="X161" i="10"/>
  <c r="Y161" i="10"/>
  <c r="P161" i="10"/>
  <c r="AB161" i="10"/>
  <c r="Y162" i="10"/>
  <c r="P162" i="10"/>
  <c r="AB162" i="10"/>
  <c r="P163" i="10"/>
  <c r="AB163" i="10"/>
  <c r="P164" i="10"/>
  <c r="AB164" i="10"/>
  <c r="Y165" i="10"/>
  <c r="P165" i="10"/>
  <c r="AB165" i="10"/>
  <c r="Y166" i="10"/>
  <c r="P166" i="10"/>
  <c r="AB166" i="10"/>
  <c r="X168" i="10"/>
  <c r="Y168" i="10"/>
  <c r="P168" i="10"/>
  <c r="AB168" i="10"/>
  <c r="X169" i="10"/>
  <c r="Y169" i="10"/>
  <c r="P169" i="10"/>
  <c r="AB169" i="10"/>
  <c r="P170" i="10"/>
  <c r="AB170" i="10"/>
  <c r="P171" i="10"/>
  <c r="AB171" i="10"/>
  <c r="P172" i="10"/>
  <c r="AB172" i="10"/>
  <c r="P173" i="10"/>
  <c r="AB173" i="10"/>
  <c r="X174" i="10"/>
  <c r="Y174" i="10"/>
  <c r="P174" i="10"/>
  <c r="AB174" i="10"/>
  <c r="P175" i="10"/>
  <c r="AB175" i="10"/>
  <c r="X176" i="10"/>
  <c r="Y176" i="10"/>
  <c r="P176" i="10"/>
  <c r="AB176" i="10"/>
  <c r="X177" i="10"/>
  <c r="Y177" i="10"/>
  <c r="P177" i="10"/>
  <c r="AB177" i="10"/>
  <c r="N178" i="10"/>
  <c r="O178" i="10"/>
  <c r="P178" i="10"/>
  <c r="AB178" i="10"/>
  <c r="X179" i="10"/>
  <c r="Y179" i="10"/>
  <c r="P179" i="10"/>
  <c r="AB179" i="10"/>
  <c r="X180" i="10"/>
  <c r="Y180" i="10"/>
  <c r="P180" i="10"/>
  <c r="AB180" i="10"/>
  <c r="X181" i="10"/>
  <c r="Y181" i="10"/>
  <c r="P181" i="10"/>
  <c r="AB181" i="10"/>
  <c r="X182" i="10"/>
  <c r="Y182" i="10"/>
  <c r="P182" i="10"/>
  <c r="AB182" i="10"/>
  <c r="X183" i="10"/>
  <c r="Y183" i="10"/>
  <c r="P183" i="10"/>
  <c r="AB183" i="10"/>
  <c r="X184" i="10"/>
  <c r="Y184" i="10"/>
  <c r="P184" i="10"/>
  <c r="AB184" i="10"/>
  <c r="X185" i="10"/>
  <c r="Y185" i="10"/>
  <c r="P185" i="10"/>
  <c r="AB185" i="10"/>
  <c r="X186" i="10"/>
  <c r="Y186" i="10"/>
  <c r="P186" i="10"/>
  <c r="AB186" i="10"/>
  <c r="X187" i="10"/>
  <c r="Y187" i="10"/>
  <c r="P187" i="10"/>
  <c r="AB187" i="10"/>
  <c r="X188" i="10"/>
  <c r="Y188" i="10"/>
  <c r="P188" i="10"/>
  <c r="AB188" i="10"/>
  <c r="X189" i="10"/>
  <c r="Y189" i="10"/>
  <c r="P189" i="10"/>
  <c r="AB189" i="10"/>
  <c r="X190" i="10"/>
  <c r="Y190" i="10"/>
  <c r="P190" i="10"/>
  <c r="AB190" i="10"/>
  <c r="P191" i="10"/>
  <c r="AB191" i="10"/>
  <c r="P192" i="10"/>
  <c r="AB192" i="10"/>
  <c r="X193" i="10"/>
  <c r="Y193" i="10"/>
  <c r="P193" i="10"/>
  <c r="AB193" i="10"/>
  <c r="X194" i="10"/>
  <c r="Y194" i="10"/>
  <c r="P194" i="10"/>
  <c r="AB194" i="10"/>
  <c r="Y195" i="10"/>
  <c r="P195" i="10"/>
  <c r="AB195" i="10"/>
  <c r="Y196" i="10"/>
  <c r="P196" i="10"/>
  <c r="AB196" i="10"/>
  <c r="Y197" i="10"/>
  <c r="P197" i="10"/>
  <c r="AB197" i="10"/>
  <c r="Y198" i="10"/>
  <c r="P198" i="10"/>
  <c r="AB198" i="10"/>
  <c r="Y199" i="10"/>
  <c r="P199" i="10"/>
  <c r="AB199" i="10"/>
  <c r="Y200" i="10"/>
  <c r="P200" i="10"/>
  <c r="AB200" i="10"/>
  <c r="Y201" i="10"/>
  <c r="P201" i="10"/>
  <c r="AB201" i="10"/>
  <c r="Y202" i="10"/>
  <c r="P202" i="10"/>
  <c r="AB202" i="10"/>
  <c r="Y203" i="10"/>
  <c r="P203" i="10"/>
  <c r="AB203" i="10"/>
  <c r="Y204" i="10"/>
  <c r="P204" i="10"/>
  <c r="AB204" i="10"/>
  <c r="Y205" i="10"/>
  <c r="P205" i="10"/>
  <c r="AB205" i="10"/>
  <c r="Y206" i="10"/>
  <c r="P206" i="10"/>
  <c r="AB206" i="10"/>
  <c r="Y207" i="10"/>
  <c r="P207" i="10"/>
  <c r="AB207" i="10"/>
  <c r="Y208" i="10"/>
  <c r="P208" i="10"/>
  <c r="AB208" i="10"/>
  <c r="Y209" i="10"/>
  <c r="P209" i="10"/>
  <c r="AB209" i="10"/>
  <c r="Y210" i="10"/>
  <c r="P210" i="10"/>
  <c r="AB210" i="10"/>
  <c r="Y211" i="10"/>
  <c r="P211" i="10"/>
  <c r="AB211" i="10"/>
  <c r="Y212" i="10"/>
  <c r="P212" i="10"/>
  <c r="AB212" i="10"/>
  <c r="Y213" i="10"/>
  <c r="P213" i="10"/>
  <c r="AB213" i="10"/>
  <c r="Y214" i="10"/>
  <c r="P214" i="10"/>
  <c r="AB214" i="10"/>
  <c r="Y215" i="10"/>
  <c r="P215" i="10"/>
  <c r="AB215" i="10"/>
  <c r="Y216" i="10"/>
  <c r="P216" i="10"/>
  <c r="AB216" i="10"/>
  <c r="Y217" i="10"/>
  <c r="P217" i="10"/>
  <c r="AB217" i="10"/>
  <c r="Y218" i="10"/>
  <c r="N218" i="10"/>
  <c r="O218" i="10"/>
  <c r="P218" i="10"/>
  <c r="AB218" i="10"/>
  <c r="Y219" i="10"/>
  <c r="N219" i="10"/>
  <c r="O219" i="10"/>
  <c r="P219" i="10"/>
  <c r="AB219" i="10"/>
  <c r="Y220" i="10"/>
  <c r="N220" i="10"/>
  <c r="O220" i="10"/>
  <c r="P220" i="10"/>
  <c r="AB220" i="10"/>
  <c r="Y221" i="10"/>
  <c r="N221" i="10"/>
  <c r="O221" i="10"/>
  <c r="P221" i="10"/>
  <c r="AB221" i="10"/>
  <c r="Y222" i="10"/>
  <c r="N222" i="10"/>
  <c r="O222" i="10"/>
  <c r="P222" i="10"/>
  <c r="AB222" i="10"/>
  <c r="X223" i="10"/>
  <c r="Y223" i="10"/>
  <c r="P223" i="10"/>
  <c r="AB223" i="10"/>
  <c r="X224" i="10"/>
  <c r="Y224" i="10"/>
  <c r="P224" i="10"/>
  <c r="AB224" i="10"/>
  <c r="X225" i="10"/>
  <c r="Y225" i="10"/>
  <c r="P225" i="10"/>
  <c r="AB225" i="10"/>
  <c r="X226" i="10"/>
  <c r="Y226" i="10"/>
  <c r="P226" i="10"/>
  <c r="AB226" i="10"/>
  <c r="X227" i="10"/>
  <c r="Y227" i="10"/>
  <c r="P227" i="10"/>
  <c r="AB227" i="10"/>
  <c r="X228" i="10"/>
  <c r="Y228" i="10"/>
  <c r="P228" i="10"/>
  <c r="AB228" i="10"/>
  <c r="X229" i="10"/>
  <c r="Y229" i="10"/>
  <c r="P229" i="10"/>
  <c r="AB229" i="10"/>
  <c r="X230" i="10"/>
  <c r="Y230" i="10"/>
  <c r="P230" i="10"/>
  <c r="AB230" i="10"/>
  <c r="X231" i="10"/>
  <c r="Y231" i="10"/>
  <c r="P231" i="10"/>
  <c r="AB231" i="10"/>
  <c r="X232" i="10"/>
  <c r="Y232" i="10"/>
  <c r="P232" i="10"/>
  <c r="AB232" i="10"/>
  <c r="P233" i="10"/>
  <c r="AB233" i="10"/>
  <c r="P234" i="10"/>
  <c r="AB234" i="10"/>
  <c r="P235" i="10"/>
  <c r="AB235" i="10"/>
  <c r="P236" i="10"/>
  <c r="AB236" i="10"/>
  <c r="P237" i="10"/>
  <c r="AB237" i="10"/>
  <c r="P238" i="10"/>
  <c r="AB238" i="10"/>
  <c r="Y241" i="10"/>
  <c r="N241" i="10"/>
  <c r="O241" i="10"/>
  <c r="P241" i="10"/>
  <c r="AB241" i="10"/>
  <c r="Y242" i="10"/>
  <c r="P242" i="10"/>
  <c r="AB242" i="10"/>
  <c r="Y243" i="10"/>
  <c r="P243" i="10"/>
  <c r="AB243" i="10"/>
  <c r="Y244" i="10"/>
  <c r="P244" i="10"/>
  <c r="AB244" i="10"/>
  <c r="Y245" i="10"/>
  <c r="P245" i="10"/>
  <c r="AB245" i="10"/>
  <c r="Y246" i="10"/>
  <c r="P246" i="10"/>
  <c r="AB246" i="10"/>
  <c r="Y247" i="10"/>
  <c r="P247" i="10"/>
  <c r="AB247" i="10"/>
  <c r="Y248" i="10"/>
  <c r="P248" i="10"/>
  <c r="AB248" i="10"/>
  <c r="Y249" i="10"/>
  <c r="P249" i="10"/>
  <c r="AB249" i="10"/>
  <c r="Y250" i="10"/>
  <c r="P250" i="10"/>
  <c r="AB250" i="10"/>
  <c r="X251" i="10"/>
  <c r="Y251" i="10"/>
  <c r="P251" i="10"/>
  <c r="AB251" i="10"/>
  <c r="X252" i="10"/>
  <c r="Y252" i="10"/>
  <c r="AB252" i="10"/>
  <c r="X253" i="10"/>
  <c r="Y253" i="10"/>
  <c r="P253" i="10"/>
  <c r="AB253" i="10"/>
  <c r="X254" i="10"/>
  <c r="Y254" i="10"/>
  <c r="P254" i="10"/>
  <c r="AB254" i="10"/>
  <c r="X255" i="10"/>
  <c r="Y255" i="10"/>
  <c r="P255" i="10"/>
  <c r="AB255" i="10"/>
  <c r="X256" i="10"/>
  <c r="Y256" i="10"/>
  <c r="P256" i="10"/>
  <c r="AB256" i="10"/>
  <c r="X257" i="10"/>
  <c r="Y257" i="10"/>
  <c r="P257" i="10"/>
  <c r="AB257" i="10"/>
  <c r="X258" i="10"/>
  <c r="Y258" i="10"/>
  <c r="P258" i="10"/>
  <c r="AB258" i="10"/>
  <c r="X259" i="10"/>
  <c r="Y259" i="10"/>
  <c r="P259" i="10"/>
  <c r="AB259" i="10"/>
  <c r="X260" i="10"/>
  <c r="Y260" i="10"/>
  <c r="P260" i="10"/>
  <c r="AB260" i="10"/>
  <c r="X261" i="10"/>
  <c r="Y261" i="10"/>
  <c r="P261" i="10"/>
  <c r="AB261" i="10"/>
  <c r="X262" i="10"/>
  <c r="Y262" i="10"/>
  <c r="P262" i="10"/>
  <c r="AB262" i="10"/>
  <c r="X263" i="10"/>
  <c r="Y263" i="10"/>
  <c r="P263" i="10"/>
  <c r="AB263" i="10"/>
  <c r="X264" i="10"/>
  <c r="Y264" i="10"/>
  <c r="AB264" i="10"/>
  <c r="X265" i="10"/>
  <c r="Y265" i="10"/>
  <c r="P265" i="10"/>
  <c r="AB265" i="10"/>
  <c r="X266" i="10"/>
  <c r="Y266" i="10"/>
  <c r="P266" i="10"/>
  <c r="AB266" i="10"/>
  <c r="X267" i="10"/>
  <c r="Y267" i="10"/>
  <c r="P267" i="10"/>
  <c r="AB267" i="10"/>
  <c r="X268" i="10"/>
  <c r="Y268" i="10"/>
  <c r="P268" i="10"/>
  <c r="AB268" i="10"/>
  <c r="X269" i="10"/>
  <c r="Y269" i="10"/>
  <c r="AB269" i="10"/>
  <c r="X270" i="10"/>
  <c r="Y270" i="10"/>
  <c r="P270" i="10"/>
  <c r="AB270" i="10"/>
  <c r="X271" i="10"/>
  <c r="Y271" i="10"/>
  <c r="P271" i="10"/>
  <c r="AB271" i="10"/>
  <c r="X272" i="10"/>
  <c r="Y272" i="10"/>
  <c r="P272" i="10"/>
  <c r="AB272" i="10"/>
  <c r="X273" i="10"/>
  <c r="Y273" i="10"/>
  <c r="P273" i="10"/>
  <c r="AB273" i="10"/>
  <c r="X274" i="10"/>
  <c r="Y274" i="10"/>
  <c r="P274" i="10"/>
  <c r="AB274" i="10"/>
  <c r="X275" i="10"/>
  <c r="Y275" i="10"/>
  <c r="P275" i="10"/>
  <c r="AB275" i="10"/>
  <c r="X276" i="10"/>
  <c r="Y276" i="10"/>
  <c r="P276" i="10"/>
  <c r="AB276" i="10"/>
  <c r="X277" i="10"/>
  <c r="Y277" i="10"/>
  <c r="P277" i="10"/>
  <c r="AB277" i="10"/>
  <c r="X278" i="10"/>
  <c r="Y278" i="10"/>
  <c r="P278" i="10"/>
  <c r="AB278" i="10"/>
  <c r="X279" i="10"/>
  <c r="Y279" i="10"/>
  <c r="P279" i="10"/>
  <c r="AB279" i="10"/>
  <c r="X280" i="10"/>
  <c r="Y280" i="10"/>
  <c r="P280" i="10"/>
  <c r="AB280" i="10"/>
  <c r="P281" i="10"/>
  <c r="AB281" i="10"/>
  <c r="P282" i="10"/>
  <c r="AB282" i="10"/>
  <c r="P283" i="10"/>
  <c r="AB283" i="10"/>
  <c r="Y284" i="10"/>
  <c r="P284" i="10"/>
  <c r="AB284" i="10"/>
  <c r="Y285" i="10"/>
  <c r="P285" i="10"/>
  <c r="AB285" i="10"/>
  <c r="X287" i="10"/>
  <c r="Y287" i="10"/>
  <c r="P287" i="10"/>
  <c r="AB287" i="10"/>
  <c r="Y288" i="10"/>
  <c r="P288" i="10"/>
  <c r="AB288" i="10"/>
  <c r="P289" i="10"/>
  <c r="AB289" i="10"/>
  <c r="X290" i="10"/>
  <c r="Y290" i="10"/>
  <c r="P290" i="10"/>
  <c r="AB290" i="10"/>
  <c r="X291" i="10"/>
  <c r="Y291" i="10"/>
  <c r="P291" i="10"/>
  <c r="AB291" i="10"/>
  <c r="P292" i="10"/>
  <c r="AB292" i="10"/>
  <c r="P293" i="10"/>
  <c r="AB293" i="10"/>
  <c r="P294" i="10"/>
  <c r="AB294" i="10"/>
  <c r="P295" i="10"/>
  <c r="AB295" i="10"/>
  <c r="P296" i="10"/>
  <c r="AB296" i="10"/>
  <c r="P297" i="10"/>
  <c r="AB297" i="10"/>
  <c r="P298" i="10"/>
  <c r="AB298" i="10"/>
  <c r="P299" i="10"/>
  <c r="AB299" i="10"/>
  <c r="Y300" i="10"/>
  <c r="P300" i="10"/>
  <c r="AB300" i="10"/>
  <c r="Y301" i="10"/>
  <c r="N301" i="10"/>
  <c r="O301" i="10"/>
  <c r="P301" i="10"/>
  <c r="AB301" i="10"/>
  <c r="B30" i="4"/>
  <c r="AA3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P39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7" i="10"/>
  <c r="AA68" i="10"/>
  <c r="AA69" i="10"/>
  <c r="AA70" i="10"/>
  <c r="X71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112" i="10"/>
  <c r="AA113" i="10"/>
  <c r="AA114" i="10"/>
  <c r="AA115" i="10"/>
  <c r="AA116" i="10"/>
  <c r="AA117" i="10"/>
  <c r="AA118" i="10"/>
  <c r="AA119" i="10"/>
  <c r="AA120" i="10"/>
  <c r="AA121" i="10"/>
  <c r="AA122" i="10"/>
  <c r="AA123" i="10"/>
  <c r="AA124" i="10"/>
  <c r="AA125" i="10"/>
  <c r="AA126" i="10"/>
  <c r="AA127" i="10"/>
  <c r="AA128" i="10"/>
  <c r="AA129" i="10"/>
  <c r="AA132" i="10"/>
  <c r="AA133" i="10"/>
  <c r="AA134" i="10"/>
  <c r="AA135" i="10"/>
  <c r="AA137" i="10"/>
  <c r="AA138" i="10"/>
  <c r="AA139" i="10"/>
  <c r="AA140" i="10"/>
  <c r="AA141" i="10"/>
  <c r="AA142" i="10"/>
  <c r="AA143" i="10"/>
  <c r="AA145" i="10"/>
  <c r="AA146" i="10"/>
  <c r="AA147" i="10"/>
  <c r="AA148" i="10"/>
  <c r="AA149" i="10"/>
  <c r="AA150" i="10"/>
  <c r="AA151" i="10"/>
  <c r="AA152" i="10"/>
  <c r="AA153" i="10"/>
  <c r="AA154" i="10"/>
  <c r="AA155" i="10"/>
  <c r="AA156" i="10"/>
  <c r="AA157" i="10"/>
  <c r="AA158" i="10"/>
  <c r="AA159" i="10"/>
  <c r="AA160" i="10"/>
  <c r="AA161" i="10"/>
  <c r="AA162" i="10"/>
  <c r="X163" i="10"/>
  <c r="AA163" i="10"/>
  <c r="X164" i="10"/>
  <c r="AA164" i="10"/>
  <c r="AA165" i="10"/>
  <c r="AA166" i="10"/>
  <c r="AA168" i="10"/>
  <c r="AA169" i="10"/>
  <c r="AA170" i="10"/>
  <c r="AA171" i="10"/>
  <c r="AA172" i="10"/>
  <c r="AA173" i="10"/>
  <c r="AA174" i="10"/>
  <c r="AA175" i="10"/>
  <c r="AA176" i="10"/>
  <c r="AA177" i="10"/>
  <c r="AA178" i="10"/>
  <c r="AA179" i="10"/>
  <c r="AA180" i="10"/>
  <c r="AA181" i="10"/>
  <c r="AA182" i="10"/>
  <c r="AA183" i="10"/>
  <c r="AA184" i="10"/>
  <c r="AA185" i="10"/>
  <c r="AA186" i="10"/>
  <c r="AA187" i="10"/>
  <c r="AA188" i="10"/>
  <c r="AA189" i="10"/>
  <c r="AA190" i="10"/>
  <c r="AA191" i="10"/>
  <c r="AA192" i="10"/>
  <c r="AA193" i="10"/>
  <c r="AA194" i="10"/>
  <c r="AA195" i="10"/>
  <c r="AA196" i="10"/>
  <c r="AA197" i="10"/>
  <c r="AA198" i="10"/>
  <c r="AA199" i="10"/>
  <c r="AA200" i="10"/>
  <c r="AA201" i="10"/>
  <c r="AA202" i="10"/>
  <c r="AA203" i="10"/>
  <c r="AA204" i="10"/>
  <c r="AA205" i="10"/>
  <c r="AA206" i="10"/>
  <c r="AA207" i="10"/>
  <c r="AA208" i="10"/>
  <c r="AA209" i="10"/>
  <c r="AA210" i="10"/>
  <c r="AA211" i="10"/>
  <c r="AA212" i="10"/>
  <c r="AA213" i="10"/>
  <c r="AA214" i="10"/>
  <c r="AA215" i="10"/>
  <c r="AA216" i="10"/>
  <c r="AA217" i="10"/>
  <c r="AA218" i="10"/>
  <c r="AA219" i="10"/>
  <c r="AA220" i="10"/>
  <c r="AA221" i="10"/>
  <c r="AA222" i="10"/>
  <c r="AA223" i="10"/>
  <c r="AA224" i="10"/>
  <c r="AA225" i="10"/>
  <c r="AA226" i="10"/>
  <c r="AA227" i="10"/>
  <c r="AA228" i="10"/>
  <c r="AA229" i="10"/>
  <c r="AA230" i="10"/>
  <c r="AA231" i="10"/>
  <c r="AA232" i="10"/>
  <c r="AA233" i="10"/>
  <c r="AA234" i="10"/>
  <c r="AA235" i="10"/>
  <c r="AA236" i="10"/>
  <c r="AA237" i="10"/>
  <c r="AA238" i="10"/>
  <c r="AA241" i="10"/>
  <c r="AA242" i="10"/>
  <c r="AA243" i="10"/>
  <c r="AA244" i="10"/>
  <c r="AA245" i="10"/>
  <c r="AA246" i="10"/>
  <c r="AA247" i="10"/>
  <c r="AA248" i="10"/>
  <c r="AA249" i="10"/>
  <c r="AA250" i="10"/>
  <c r="AA251" i="10"/>
  <c r="AA252" i="10"/>
  <c r="AA253" i="10"/>
  <c r="AA254" i="10"/>
  <c r="AA255" i="10"/>
  <c r="AA256" i="10"/>
  <c r="AA257" i="10"/>
  <c r="AA258" i="10"/>
  <c r="AA259" i="10"/>
  <c r="AA260" i="10"/>
  <c r="AA261" i="10"/>
  <c r="AA262" i="10"/>
  <c r="AA263" i="10"/>
  <c r="AA264" i="10"/>
  <c r="AA265" i="10"/>
  <c r="AA266" i="10"/>
  <c r="AA267" i="10"/>
  <c r="AA268" i="10"/>
  <c r="AA269" i="10"/>
  <c r="AA270" i="10"/>
  <c r="AA271" i="10"/>
  <c r="AA272" i="10"/>
  <c r="AA273" i="10"/>
  <c r="AA274" i="10"/>
  <c r="AA275" i="10"/>
  <c r="AA276" i="10"/>
  <c r="AA277" i="10"/>
  <c r="AA278" i="10"/>
  <c r="AA279" i="10"/>
  <c r="AA280" i="10"/>
  <c r="AA281" i="10"/>
  <c r="AA282" i="10"/>
  <c r="AA283" i="10"/>
  <c r="AA284" i="10"/>
  <c r="AA285" i="10"/>
  <c r="AA287" i="10"/>
  <c r="AA288" i="10"/>
  <c r="X289" i="10"/>
  <c r="AA289" i="10"/>
  <c r="AA290" i="10"/>
  <c r="AA291" i="10"/>
  <c r="AA292" i="10"/>
  <c r="AA293" i="10"/>
  <c r="AA294" i="10"/>
  <c r="AA295" i="10"/>
  <c r="AA296" i="10"/>
  <c r="AA297" i="10"/>
  <c r="AA298" i="10"/>
  <c r="AA299" i="10"/>
  <c r="AA300" i="10"/>
  <c r="AA301" i="10"/>
  <c r="B29" i="4"/>
  <c r="W3" i="10"/>
  <c r="Z3" i="10"/>
  <c r="W4" i="10"/>
  <c r="Z4" i="10"/>
  <c r="W5" i="10"/>
  <c r="Z5" i="10"/>
  <c r="W6" i="10"/>
  <c r="Z6" i="10"/>
  <c r="W7" i="10"/>
  <c r="Z7" i="10"/>
  <c r="W8" i="10"/>
  <c r="Z8" i="10"/>
  <c r="W9" i="10"/>
  <c r="Z9" i="10"/>
  <c r="W10" i="10"/>
  <c r="Z10" i="10"/>
  <c r="W11" i="10"/>
  <c r="Z11" i="10"/>
  <c r="W12" i="10"/>
  <c r="Z12" i="10"/>
  <c r="Z13" i="10"/>
  <c r="Z14" i="10"/>
  <c r="Z15" i="10"/>
  <c r="Z16" i="10"/>
  <c r="Z17" i="10"/>
  <c r="W18" i="10"/>
  <c r="Z18" i="10"/>
  <c r="W19" i="10"/>
  <c r="Z19" i="10"/>
  <c r="W20" i="10"/>
  <c r="Z20" i="10"/>
  <c r="W21" i="10"/>
  <c r="Z21" i="10"/>
  <c r="W22" i="10"/>
  <c r="Z22" i="10"/>
  <c r="Z23" i="10"/>
  <c r="Z24" i="10"/>
  <c r="Z25" i="10"/>
  <c r="Z26" i="10"/>
  <c r="Z27" i="10"/>
  <c r="W28" i="10"/>
  <c r="Z28" i="10"/>
  <c r="W29" i="10"/>
  <c r="Z29" i="10"/>
  <c r="W30" i="10"/>
  <c r="Z30" i="10"/>
  <c r="W31" i="10"/>
  <c r="Z31" i="10"/>
  <c r="W32" i="10"/>
  <c r="Z32" i="10"/>
  <c r="W33" i="10"/>
  <c r="Z33" i="10"/>
  <c r="W34" i="10"/>
  <c r="Z34" i="10"/>
  <c r="Z35" i="10"/>
  <c r="W36" i="10"/>
  <c r="Z36" i="10"/>
  <c r="W37" i="10"/>
  <c r="Z37" i="10"/>
  <c r="Z38" i="10"/>
  <c r="W39" i="10"/>
  <c r="Z39" i="10"/>
  <c r="Z40" i="10"/>
  <c r="Z41" i="10"/>
  <c r="Z42" i="10"/>
  <c r="Z43" i="10"/>
  <c r="Z44" i="10"/>
  <c r="Z45" i="10"/>
  <c r="Z46" i="10"/>
  <c r="W47" i="10"/>
  <c r="Z47" i="10"/>
  <c r="W48" i="10"/>
  <c r="Z48" i="10"/>
  <c r="W49" i="10"/>
  <c r="Z49" i="10"/>
  <c r="Z50" i="10"/>
  <c r="W51" i="10"/>
  <c r="Z51" i="10"/>
  <c r="Z52" i="10"/>
  <c r="Z53" i="10"/>
  <c r="Z54" i="10"/>
  <c r="Z55" i="10"/>
  <c r="Z56" i="10"/>
  <c r="Z57" i="10"/>
  <c r="Z58" i="10"/>
  <c r="W59" i="10"/>
  <c r="Z59" i="10"/>
  <c r="Z60" i="10"/>
  <c r="Z61" i="10"/>
  <c r="Z62" i="10"/>
  <c r="Z63" i="10"/>
  <c r="Z64" i="10"/>
  <c r="Z65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W79" i="10"/>
  <c r="Z79" i="10"/>
  <c r="W80" i="10"/>
  <c r="Z80" i="10"/>
  <c r="W81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W96" i="10"/>
  <c r="Z96" i="10"/>
  <c r="Z97" i="10"/>
  <c r="W98" i="10"/>
  <c r="Z98" i="10"/>
  <c r="W99" i="10"/>
  <c r="Z99" i="10"/>
  <c r="W100" i="10"/>
  <c r="Z100" i="10"/>
  <c r="W101" i="10"/>
  <c r="Z101" i="10"/>
  <c r="W102" i="10"/>
  <c r="Z102" i="10"/>
  <c r="Z103" i="10"/>
  <c r="W104" i="10"/>
  <c r="Z104" i="10"/>
  <c r="W105" i="10"/>
  <c r="Z105" i="10"/>
  <c r="W106" i="10"/>
  <c r="Z106" i="10"/>
  <c r="W107" i="10"/>
  <c r="Z107" i="10"/>
  <c r="W108" i="10"/>
  <c r="Z108" i="10"/>
  <c r="Z109" i="10"/>
  <c r="Z110" i="10"/>
  <c r="Z111" i="10"/>
  <c r="Z112" i="10"/>
  <c r="Z113" i="10"/>
  <c r="Z114" i="10"/>
  <c r="Z115" i="10"/>
  <c r="Z116" i="10"/>
  <c r="Z117" i="10"/>
  <c r="Z118" i="10"/>
  <c r="Z119" i="10"/>
  <c r="Z120" i="10"/>
  <c r="Z121" i="10"/>
  <c r="Z122" i="10"/>
  <c r="Z123" i="10"/>
  <c r="Z124" i="10"/>
  <c r="Z125" i="10"/>
  <c r="Z126" i="10"/>
  <c r="Z127" i="10"/>
  <c r="Z128" i="10"/>
  <c r="Z129" i="10"/>
  <c r="Z132" i="10"/>
  <c r="Z133" i="10"/>
  <c r="Z134" i="10"/>
  <c r="Z135" i="10"/>
  <c r="Z137" i="10"/>
  <c r="Z138" i="10"/>
  <c r="Z139" i="10"/>
  <c r="Z140" i="10"/>
  <c r="W141" i="10"/>
  <c r="Z141" i="10"/>
  <c r="Z142" i="10"/>
  <c r="Z143" i="10"/>
  <c r="W145" i="10"/>
  <c r="Z145" i="10"/>
  <c r="W146" i="10"/>
  <c r="Z146" i="10"/>
  <c r="Z147" i="10"/>
  <c r="Z148" i="10"/>
  <c r="Z149" i="10"/>
  <c r="Z150" i="10"/>
  <c r="W151" i="10"/>
  <c r="Z151" i="10"/>
  <c r="Z152" i="10"/>
  <c r="Z153" i="10"/>
  <c r="Z154" i="10"/>
  <c r="Z155" i="10"/>
  <c r="Z156" i="10"/>
  <c r="Z157" i="10"/>
  <c r="Z158" i="10"/>
  <c r="Z159" i="10"/>
  <c r="Z160" i="10"/>
  <c r="Z161" i="10"/>
  <c r="W162" i="10"/>
  <c r="Z162" i="10"/>
  <c r="W163" i="10"/>
  <c r="Z163" i="10"/>
  <c r="W164" i="10"/>
  <c r="Z164" i="10"/>
  <c r="W165" i="10"/>
  <c r="Z165" i="10"/>
  <c r="W166" i="10"/>
  <c r="Z166" i="10"/>
  <c r="Z168" i="10"/>
  <c r="Z169" i="10"/>
  <c r="W170" i="10"/>
  <c r="Z170" i="10"/>
  <c r="W171" i="10"/>
  <c r="Z171" i="10"/>
  <c r="W172" i="10"/>
  <c r="Z172" i="10"/>
  <c r="W173" i="10"/>
  <c r="Z173" i="10"/>
  <c r="Z174" i="10"/>
  <c r="Z175" i="10"/>
  <c r="Z176" i="10"/>
  <c r="Z177" i="10"/>
  <c r="W178" i="10"/>
  <c r="Z178" i="10"/>
  <c r="Z179" i="10"/>
  <c r="Z180" i="10"/>
  <c r="Z181" i="10"/>
  <c r="Z182" i="10"/>
  <c r="Z183" i="10"/>
  <c r="Z184" i="10"/>
  <c r="Z185" i="10"/>
  <c r="Z186" i="10"/>
  <c r="Z187" i="10"/>
  <c r="Z188" i="10"/>
  <c r="Z189" i="10"/>
  <c r="Z190" i="10"/>
  <c r="Z191" i="10"/>
  <c r="Z192" i="10"/>
  <c r="Z193" i="10"/>
  <c r="Z194" i="10"/>
  <c r="Z195" i="10"/>
  <c r="Z196" i="10"/>
  <c r="Z197" i="10"/>
  <c r="Z198" i="10"/>
  <c r="Z199" i="10"/>
  <c r="Z200" i="10"/>
  <c r="Z201" i="10"/>
  <c r="Z202" i="10"/>
  <c r="Z203" i="10"/>
  <c r="Z204" i="10"/>
  <c r="Z205" i="10"/>
  <c r="Z206" i="10"/>
  <c r="Z207" i="10"/>
  <c r="Z208" i="10"/>
  <c r="Z209" i="10"/>
  <c r="Z210" i="10"/>
  <c r="Z211" i="10"/>
  <c r="Z212" i="10"/>
  <c r="Z213" i="10"/>
  <c r="Z214" i="10"/>
  <c r="Z215" i="10"/>
  <c r="Z216" i="10"/>
  <c r="Z217" i="10"/>
  <c r="W218" i="10"/>
  <c r="Z218" i="10"/>
  <c r="W219" i="10"/>
  <c r="Z219" i="10"/>
  <c r="W220" i="10"/>
  <c r="Z220" i="10"/>
  <c r="W221" i="10"/>
  <c r="Z221" i="10"/>
  <c r="Z222" i="10"/>
  <c r="Z223" i="10"/>
  <c r="Z224" i="10"/>
  <c r="Z225" i="10"/>
  <c r="Z226" i="10"/>
  <c r="Z227" i="10"/>
  <c r="Z228" i="10"/>
  <c r="Z229" i="10"/>
  <c r="Z230" i="10"/>
  <c r="Z231" i="10"/>
  <c r="Z232" i="10"/>
  <c r="Z233" i="10"/>
  <c r="Z234" i="10"/>
  <c r="Z235" i="10"/>
  <c r="Z236" i="10"/>
  <c r="Z237" i="10"/>
  <c r="Z238" i="10"/>
  <c r="Z241" i="10"/>
  <c r="W242" i="10"/>
  <c r="Z242" i="10"/>
  <c r="W243" i="10"/>
  <c r="Z243" i="10"/>
  <c r="W244" i="10"/>
  <c r="Z244" i="10"/>
  <c r="W245" i="10"/>
  <c r="Z245" i="10"/>
  <c r="W246" i="10"/>
  <c r="Z246" i="10"/>
  <c r="W247" i="10"/>
  <c r="Z247" i="10"/>
  <c r="W248" i="10"/>
  <c r="Z248" i="10"/>
  <c r="W249" i="10"/>
  <c r="Z249" i="10"/>
  <c r="W250" i="10"/>
  <c r="Z250" i="10"/>
  <c r="Z251" i="10"/>
  <c r="Z252" i="10"/>
  <c r="Z253" i="10"/>
  <c r="Z254" i="10"/>
  <c r="Z255" i="10"/>
  <c r="Z256" i="10"/>
  <c r="Z257" i="10"/>
  <c r="Z258" i="10"/>
  <c r="Z259" i="10"/>
  <c r="Z260" i="10"/>
  <c r="Z261" i="10"/>
  <c r="Z262" i="10"/>
  <c r="Z263" i="10"/>
  <c r="Z264" i="10"/>
  <c r="Z265" i="10"/>
  <c r="Z266" i="10"/>
  <c r="Z267" i="10"/>
  <c r="Z268" i="10"/>
  <c r="Z269" i="10"/>
  <c r="Z270" i="10"/>
  <c r="Z271" i="10"/>
  <c r="Z272" i="10"/>
  <c r="Z273" i="10"/>
  <c r="Z274" i="10"/>
  <c r="Z275" i="10"/>
  <c r="Z276" i="10"/>
  <c r="Z277" i="10"/>
  <c r="Z278" i="10"/>
  <c r="Z279" i="10"/>
  <c r="Z280" i="10"/>
  <c r="W281" i="10"/>
  <c r="Z281" i="10"/>
  <c r="W282" i="10"/>
  <c r="Z282" i="10"/>
  <c r="W283" i="10"/>
  <c r="Z283" i="10"/>
  <c r="Z284" i="10"/>
  <c r="Z285" i="10"/>
  <c r="Z287" i="10"/>
  <c r="Z288" i="10"/>
  <c r="W289" i="10"/>
  <c r="Z289" i="10"/>
  <c r="Z290" i="10"/>
  <c r="Z291" i="10"/>
  <c r="Z292" i="10"/>
  <c r="Z293" i="10"/>
  <c r="Z294" i="10"/>
  <c r="Z295" i="10"/>
  <c r="Z296" i="10"/>
  <c r="Z297" i="10"/>
  <c r="Z298" i="10"/>
  <c r="Z299" i="10"/>
  <c r="W300" i="10"/>
  <c r="Z300" i="10"/>
  <c r="Z301" i="10"/>
  <c r="B28" i="4"/>
  <c r="Y66" i="10"/>
  <c r="Y130" i="10"/>
  <c r="Y131" i="10"/>
  <c r="X136" i="10"/>
  <c r="Y136" i="10"/>
  <c r="Y144" i="10"/>
  <c r="X239" i="10"/>
  <c r="Y239" i="10"/>
  <c r="X240" i="10"/>
  <c r="Y240" i="10"/>
  <c r="Y286" i="10"/>
  <c r="X302" i="10"/>
  <c r="Y302" i="10"/>
  <c r="B23" i="4"/>
  <c r="B22" i="4"/>
  <c r="W144" i="10"/>
  <c r="W286" i="10"/>
  <c r="B21" i="4"/>
  <c r="X260" i="1"/>
  <c r="Y260" i="1"/>
  <c r="P260" i="1"/>
  <c r="AB260" i="1"/>
  <c r="AA260" i="1"/>
  <c r="Z260" i="1"/>
  <c r="L260" i="1"/>
  <c r="K260" i="1"/>
  <c r="M260" i="1"/>
  <c r="J261" i="1"/>
  <c r="J260" i="1"/>
  <c r="Y14" i="1"/>
  <c r="Y15" i="1"/>
  <c r="Y16" i="1"/>
  <c r="Y17" i="1"/>
  <c r="Y18" i="1"/>
  <c r="Y19" i="1"/>
  <c r="Y20" i="1"/>
  <c r="Y21" i="1"/>
  <c r="Y22" i="1"/>
  <c r="Y23" i="1"/>
  <c r="Y24" i="1"/>
  <c r="Y25" i="1"/>
  <c r="Y32" i="1"/>
  <c r="Y40" i="1"/>
  <c r="Y41" i="1"/>
  <c r="X42" i="1"/>
  <c r="Y42" i="1"/>
  <c r="Y44" i="1"/>
  <c r="Y45" i="1"/>
  <c r="Y46" i="1"/>
  <c r="Y47" i="1"/>
  <c r="Y49" i="1"/>
  <c r="X50" i="1"/>
  <c r="Y50" i="1"/>
  <c r="Y51" i="1"/>
  <c r="Y52" i="1"/>
  <c r="Y53" i="1"/>
  <c r="Y54" i="1"/>
  <c r="X55" i="1"/>
  <c r="Y55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Y64" i="1"/>
  <c r="Y65" i="1"/>
  <c r="X66" i="1"/>
  <c r="Y66" i="1"/>
  <c r="X70" i="1"/>
  <c r="Y70" i="1"/>
  <c r="Y71" i="1"/>
  <c r="Y72" i="1"/>
  <c r="X73" i="1"/>
  <c r="Y73" i="1"/>
  <c r="X74" i="1"/>
  <c r="Y74" i="1"/>
  <c r="X75" i="1"/>
  <c r="Y75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Y84" i="1"/>
  <c r="Y85" i="1"/>
  <c r="Y86" i="1"/>
  <c r="Y92" i="1"/>
  <c r="X94" i="1"/>
  <c r="Y94" i="1"/>
  <c r="X95" i="1"/>
  <c r="Y95" i="1"/>
  <c r="X96" i="1"/>
  <c r="Y96" i="1"/>
  <c r="X97" i="1"/>
  <c r="Y97" i="1"/>
  <c r="X98" i="1"/>
  <c r="Y98" i="1"/>
  <c r="X99" i="1"/>
  <c r="Y99" i="1"/>
  <c r="X100" i="1"/>
  <c r="Y100" i="1"/>
  <c r="Y102" i="1"/>
  <c r="Y103" i="1"/>
  <c r="Y105" i="1"/>
  <c r="Y106" i="1"/>
  <c r="Y107" i="1"/>
  <c r="X108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X122" i="1"/>
  <c r="Y122" i="1"/>
  <c r="X123" i="1"/>
  <c r="Y123" i="1"/>
  <c r="Y124" i="1"/>
  <c r="Y125" i="1"/>
  <c r="Y126" i="1"/>
  <c r="X127" i="1"/>
  <c r="Y127" i="1"/>
  <c r="X128" i="1"/>
  <c r="Y128" i="1"/>
  <c r="X129" i="1"/>
  <c r="Y129" i="1"/>
  <c r="X130" i="1"/>
  <c r="Y130" i="1"/>
  <c r="X131" i="1"/>
  <c r="Y131" i="1"/>
  <c r="Y136" i="1"/>
  <c r="Y137" i="1"/>
  <c r="X138" i="1"/>
  <c r="Y138" i="1"/>
  <c r="X139" i="1"/>
  <c r="Y139" i="1"/>
  <c r="X140" i="1"/>
  <c r="Y140" i="1"/>
  <c r="X141" i="1"/>
  <c r="Y141" i="1"/>
  <c r="X142" i="1"/>
  <c r="Y142" i="1"/>
  <c r="X143" i="1"/>
  <c r="Y143" i="1"/>
  <c r="X146" i="1"/>
  <c r="Y146" i="1"/>
  <c r="Y147" i="1"/>
  <c r="Y148" i="1"/>
  <c r="Y149" i="1"/>
  <c r="Y150" i="1"/>
  <c r="Y152" i="1"/>
  <c r="X153" i="1"/>
  <c r="Y153" i="1"/>
  <c r="X154" i="1"/>
  <c r="Y154" i="1"/>
  <c r="Y155" i="1"/>
  <c r="Y156" i="1"/>
  <c r="Y157" i="1"/>
  <c r="Y158" i="1"/>
  <c r="Y159" i="1"/>
  <c r="Y160" i="1"/>
  <c r="X162" i="1"/>
  <c r="Y162" i="1"/>
  <c r="X163" i="1"/>
  <c r="Y163" i="1"/>
  <c r="X164" i="1"/>
  <c r="Y164" i="1"/>
  <c r="X165" i="1"/>
  <c r="Y165" i="1"/>
  <c r="X166" i="1"/>
  <c r="Y166" i="1"/>
  <c r="X167" i="1"/>
  <c r="Y167" i="1"/>
  <c r="Y168" i="1"/>
  <c r="Y171" i="1"/>
  <c r="Y172" i="1"/>
  <c r="X173" i="1"/>
  <c r="Y173" i="1"/>
  <c r="X174" i="1"/>
  <c r="Y174" i="1"/>
  <c r="X179" i="1"/>
  <c r="Y179" i="1"/>
  <c r="X181" i="1"/>
  <c r="Y181" i="1"/>
  <c r="X182" i="1"/>
  <c r="Y182" i="1"/>
  <c r="X184" i="1"/>
  <c r="Y184" i="1"/>
  <c r="X185" i="1"/>
  <c r="Y185" i="1"/>
  <c r="X186" i="1"/>
  <c r="Y186" i="1"/>
  <c r="X187" i="1"/>
  <c r="Y187" i="1"/>
  <c r="X188" i="1"/>
  <c r="Y188" i="1"/>
  <c r="X189" i="1"/>
  <c r="Y189" i="1"/>
  <c r="X190" i="1"/>
  <c r="Y190" i="1"/>
  <c r="X191" i="1"/>
  <c r="Y191" i="1"/>
  <c r="X192" i="1"/>
  <c r="Y192" i="1"/>
  <c r="X193" i="1"/>
  <c r="Y193" i="1"/>
  <c r="X194" i="1"/>
  <c r="Y194" i="1"/>
  <c r="X195" i="1"/>
  <c r="Y195" i="1"/>
  <c r="X198" i="1"/>
  <c r="Y198" i="1"/>
  <c r="X199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X228" i="1"/>
  <c r="Y228" i="1"/>
  <c r="X229" i="1"/>
  <c r="Y229" i="1"/>
  <c r="X230" i="1"/>
  <c r="Y230" i="1"/>
  <c r="X231" i="1"/>
  <c r="Y231" i="1"/>
  <c r="Y232" i="1"/>
  <c r="Y233" i="1"/>
  <c r="X234" i="1"/>
  <c r="Y234" i="1"/>
  <c r="X235" i="1"/>
  <c r="Y235" i="1"/>
  <c r="X236" i="1"/>
  <c r="Y236" i="1"/>
  <c r="X237" i="1"/>
  <c r="Y237" i="1"/>
  <c r="X238" i="1"/>
  <c r="Y238" i="1"/>
  <c r="X239" i="1"/>
  <c r="Y239" i="1"/>
  <c r="X246" i="1"/>
  <c r="Y246" i="1"/>
  <c r="X247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X261" i="1"/>
  <c r="Y261" i="1"/>
  <c r="X262" i="1"/>
  <c r="Y262" i="1"/>
  <c r="X263" i="1"/>
  <c r="Y263" i="1"/>
  <c r="X264" i="1"/>
  <c r="Y264" i="1"/>
  <c r="X265" i="1"/>
  <c r="Y265" i="1"/>
  <c r="X266" i="1"/>
  <c r="Y266" i="1"/>
  <c r="X267" i="1"/>
  <c r="Y267" i="1"/>
  <c r="X268" i="1"/>
  <c r="Y268" i="1"/>
  <c r="X269" i="1"/>
  <c r="Y269" i="1"/>
  <c r="X270" i="1"/>
  <c r="Y270" i="1"/>
  <c r="X271" i="1"/>
  <c r="Y271" i="1"/>
  <c r="X272" i="1"/>
  <c r="Y272" i="1"/>
  <c r="X273" i="1"/>
  <c r="Y273" i="1"/>
  <c r="X274" i="1"/>
  <c r="Y274" i="1"/>
  <c r="X275" i="1"/>
  <c r="Y275" i="1"/>
  <c r="X276" i="1"/>
  <c r="Y276" i="1"/>
  <c r="X277" i="1"/>
  <c r="Y277" i="1"/>
  <c r="X278" i="1"/>
  <c r="Y278" i="1"/>
  <c r="X279" i="1"/>
  <c r="Y279" i="1"/>
  <c r="X280" i="1"/>
  <c r="Y280" i="1"/>
  <c r="X281" i="1"/>
  <c r="Y281" i="1"/>
  <c r="X282" i="1"/>
  <c r="Y282" i="1"/>
  <c r="X283" i="1"/>
  <c r="Y283" i="1"/>
  <c r="X284" i="1"/>
  <c r="Y284" i="1"/>
  <c r="X285" i="1"/>
  <c r="Y285" i="1"/>
  <c r="X286" i="1"/>
  <c r="Y286" i="1"/>
  <c r="X287" i="1"/>
  <c r="Y287" i="1"/>
  <c r="X288" i="1"/>
  <c r="Y288" i="1"/>
  <c r="X289" i="1"/>
  <c r="Y289" i="1"/>
  <c r="X290" i="1"/>
  <c r="Y290" i="1"/>
  <c r="X291" i="1"/>
  <c r="Y291" i="1"/>
  <c r="Y295" i="1"/>
  <c r="Y296" i="1"/>
  <c r="Y297" i="1"/>
  <c r="X298" i="1"/>
  <c r="Y298" i="1"/>
  <c r="Y299" i="1"/>
  <c r="X301" i="1"/>
  <c r="Y301" i="1"/>
  <c r="X302" i="1"/>
  <c r="Y302" i="1"/>
  <c r="Y312" i="1"/>
  <c r="Y313" i="1"/>
  <c r="X314" i="1"/>
  <c r="Y314" i="1"/>
  <c r="B8" i="4"/>
  <c r="AE261" i="1"/>
  <c r="X76" i="1"/>
  <c r="X161" i="1"/>
  <c r="X169" i="1"/>
  <c r="X170" i="1"/>
  <c r="X300" i="1"/>
  <c r="B7" i="4"/>
  <c r="AD261" i="1"/>
  <c r="W3" i="1"/>
  <c r="W4" i="1"/>
  <c r="W5" i="1"/>
  <c r="W6" i="1"/>
  <c r="W7" i="1"/>
  <c r="W8" i="1"/>
  <c r="W9" i="1"/>
  <c r="W10" i="1"/>
  <c r="W11" i="1"/>
  <c r="W12" i="1"/>
  <c r="W13" i="1"/>
  <c r="W19" i="1"/>
  <c r="W20" i="1"/>
  <c r="W21" i="1"/>
  <c r="W22" i="1"/>
  <c r="W23" i="1"/>
  <c r="W24" i="1"/>
  <c r="W25" i="1"/>
  <c r="W32" i="1"/>
  <c r="W33" i="1"/>
  <c r="W34" i="1"/>
  <c r="W35" i="1"/>
  <c r="W36" i="1"/>
  <c r="W37" i="1"/>
  <c r="W38" i="1"/>
  <c r="W40" i="1"/>
  <c r="W41" i="1"/>
  <c r="W43" i="1"/>
  <c r="W51" i="1"/>
  <c r="W52" i="1"/>
  <c r="W53" i="1"/>
  <c r="W54" i="1"/>
  <c r="W56" i="1"/>
  <c r="W64" i="1"/>
  <c r="W84" i="1"/>
  <c r="W85" i="1"/>
  <c r="W86" i="1"/>
  <c r="W101" i="1"/>
  <c r="W103" i="1"/>
  <c r="W104" i="1"/>
  <c r="W105" i="1"/>
  <c r="W106" i="1"/>
  <c r="W107" i="1"/>
  <c r="W109" i="1"/>
  <c r="W110" i="1"/>
  <c r="W111" i="1"/>
  <c r="W112" i="1"/>
  <c r="W113" i="1"/>
  <c r="W114" i="1"/>
  <c r="W147" i="1"/>
  <c r="W150" i="1"/>
  <c r="W151" i="1"/>
  <c r="W152" i="1"/>
  <c r="W157" i="1"/>
  <c r="W161" i="1"/>
  <c r="W168" i="1"/>
  <c r="W169" i="1"/>
  <c r="W170" i="1"/>
  <c r="W171" i="1"/>
  <c r="W172" i="1"/>
  <c r="W175" i="1"/>
  <c r="W176" i="1"/>
  <c r="W177" i="1"/>
  <c r="W178" i="1"/>
  <c r="W183" i="1"/>
  <c r="W223" i="1"/>
  <c r="W224" i="1"/>
  <c r="W225" i="1"/>
  <c r="W226" i="1"/>
  <c r="W232" i="1"/>
  <c r="W233" i="1"/>
  <c r="W249" i="1"/>
  <c r="W250" i="1"/>
  <c r="W251" i="1"/>
  <c r="W252" i="1"/>
  <c r="W253" i="1"/>
  <c r="W254" i="1"/>
  <c r="W255" i="1"/>
  <c r="W256" i="1"/>
  <c r="W257" i="1"/>
  <c r="W258" i="1"/>
  <c r="W259" i="1"/>
  <c r="W292" i="1"/>
  <c r="W293" i="1"/>
  <c r="W294" i="1"/>
  <c r="W297" i="1"/>
  <c r="W300" i="1"/>
  <c r="W312" i="1"/>
  <c r="B6" i="4"/>
  <c r="AC261" i="1"/>
  <c r="AE260" i="1"/>
  <c r="AD260" i="1"/>
  <c r="AC260" i="1"/>
  <c r="P259" i="1"/>
  <c r="AB259" i="1"/>
  <c r="P3" i="1"/>
  <c r="AB3" i="1"/>
  <c r="P4" i="1"/>
  <c r="AB4" i="1"/>
  <c r="P5" i="1"/>
  <c r="AB5" i="1"/>
  <c r="P6" i="1"/>
  <c r="AB6" i="1"/>
  <c r="P7" i="1"/>
  <c r="AB7" i="1"/>
  <c r="P8" i="1"/>
  <c r="AB8" i="1"/>
  <c r="P9" i="1"/>
  <c r="AB9" i="1"/>
  <c r="P10" i="1"/>
  <c r="AB10" i="1"/>
  <c r="P11" i="1"/>
  <c r="AB11" i="1"/>
  <c r="P12" i="1"/>
  <c r="AB12" i="1"/>
  <c r="P13" i="1"/>
  <c r="AB13" i="1"/>
  <c r="P14" i="1"/>
  <c r="AB14" i="1"/>
  <c r="P15" i="1"/>
  <c r="AB15" i="1"/>
  <c r="P16" i="1"/>
  <c r="AB16" i="1"/>
  <c r="P17" i="1"/>
  <c r="AB17" i="1"/>
  <c r="P18" i="1"/>
  <c r="AB18" i="1"/>
  <c r="P19" i="1"/>
  <c r="AB19" i="1"/>
  <c r="P20" i="1"/>
  <c r="AB20" i="1"/>
  <c r="P21" i="1"/>
  <c r="AB21" i="1"/>
  <c r="P22" i="1"/>
  <c r="AB22" i="1"/>
  <c r="P23" i="1"/>
  <c r="AB23" i="1"/>
  <c r="P24" i="1"/>
  <c r="AB24" i="1"/>
  <c r="P25" i="1"/>
  <c r="AB25" i="1"/>
  <c r="P27" i="1"/>
  <c r="AB27" i="1"/>
  <c r="P28" i="1"/>
  <c r="AB28" i="1"/>
  <c r="AB29" i="1"/>
  <c r="AB30" i="1"/>
  <c r="AB31" i="1"/>
  <c r="P32" i="1"/>
  <c r="AB32" i="1"/>
  <c r="P33" i="1"/>
  <c r="AB33" i="1"/>
  <c r="P34" i="1"/>
  <c r="AB34" i="1"/>
  <c r="P35" i="1"/>
  <c r="AB35" i="1"/>
  <c r="P36" i="1"/>
  <c r="AB36" i="1"/>
  <c r="P37" i="1"/>
  <c r="AB37" i="1"/>
  <c r="P38" i="1"/>
  <c r="AB38" i="1"/>
  <c r="P39" i="1"/>
  <c r="AB39" i="1"/>
  <c r="P40" i="1"/>
  <c r="AB40" i="1"/>
  <c r="P41" i="1"/>
  <c r="AB41" i="1"/>
  <c r="P42" i="1"/>
  <c r="AB42" i="1"/>
  <c r="N44" i="1"/>
  <c r="O44" i="1"/>
  <c r="P44" i="1"/>
  <c r="AB44" i="1"/>
  <c r="N45" i="1"/>
  <c r="O45" i="1"/>
  <c r="P45" i="1"/>
  <c r="AB45" i="1"/>
  <c r="N46" i="1"/>
  <c r="O46" i="1"/>
  <c r="P46" i="1"/>
  <c r="AB46" i="1"/>
  <c r="N47" i="1"/>
  <c r="O47" i="1"/>
  <c r="P47" i="1"/>
  <c r="AB47" i="1"/>
  <c r="P48" i="1"/>
  <c r="AB48" i="1"/>
  <c r="P49" i="1"/>
  <c r="AB49" i="1"/>
  <c r="N50" i="1"/>
  <c r="O50" i="1"/>
  <c r="P50" i="1"/>
  <c r="AB50" i="1"/>
  <c r="N51" i="1"/>
  <c r="O51" i="1"/>
  <c r="P51" i="1"/>
  <c r="AB51" i="1"/>
  <c r="N52" i="1"/>
  <c r="O52" i="1"/>
  <c r="P52" i="1"/>
  <c r="AB52" i="1"/>
  <c r="N53" i="1"/>
  <c r="O53" i="1"/>
  <c r="P53" i="1"/>
  <c r="AB53" i="1"/>
  <c r="N54" i="1"/>
  <c r="O54" i="1"/>
  <c r="P54" i="1"/>
  <c r="AB54" i="1"/>
  <c r="N55" i="1"/>
  <c r="O55" i="1"/>
  <c r="P55" i="1"/>
  <c r="AB55" i="1"/>
  <c r="N56" i="1"/>
  <c r="O56" i="1"/>
  <c r="P56" i="1"/>
  <c r="AB56" i="1"/>
  <c r="AB57" i="1"/>
  <c r="AB58" i="1"/>
  <c r="AB59" i="1"/>
  <c r="AB60" i="1"/>
  <c r="AB61" i="1"/>
  <c r="P62" i="1"/>
  <c r="AB62" i="1"/>
  <c r="P63" i="1"/>
  <c r="AB63" i="1"/>
  <c r="N64" i="1"/>
  <c r="O64" i="1"/>
  <c r="P64" i="1"/>
  <c r="AB64" i="1"/>
  <c r="P65" i="1"/>
  <c r="AB65" i="1"/>
  <c r="P66" i="1"/>
  <c r="AB66" i="1"/>
  <c r="P67" i="1"/>
  <c r="AB67" i="1"/>
  <c r="P68" i="1"/>
  <c r="AB68" i="1"/>
  <c r="P69" i="1"/>
  <c r="AB69" i="1"/>
  <c r="P70" i="1"/>
  <c r="AB70" i="1"/>
  <c r="N72" i="1"/>
  <c r="O72" i="1"/>
  <c r="P72" i="1"/>
  <c r="AB72" i="1"/>
  <c r="P73" i="1"/>
  <c r="AB73" i="1"/>
  <c r="P74" i="1"/>
  <c r="AB74" i="1"/>
  <c r="P75" i="1"/>
  <c r="AB75" i="1"/>
  <c r="P76" i="1"/>
  <c r="AB76" i="1"/>
  <c r="P77" i="1"/>
  <c r="AB77" i="1"/>
  <c r="P78" i="1"/>
  <c r="AB78" i="1"/>
  <c r="P79" i="1"/>
  <c r="AB79" i="1"/>
  <c r="P80" i="1"/>
  <c r="AB80" i="1"/>
  <c r="P81" i="1"/>
  <c r="AB81" i="1"/>
  <c r="P82" i="1"/>
  <c r="AB82" i="1"/>
  <c r="P83" i="1"/>
  <c r="AB83" i="1"/>
  <c r="P84" i="1"/>
  <c r="AB84" i="1"/>
  <c r="P85" i="1"/>
  <c r="AB85" i="1"/>
  <c r="P86" i="1"/>
  <c r="AB86" i="1"/>
  <c r="P87" i="1"/>
  <c r="AB87" i="1"/>
  <c r="P88" i="1"/>
  <c r="AB88" i="1"/>
  <c r="P89" i="1"/>
  <c r="AB89" i="1"/>
  <c r="AB90" i="1"/>
  <c r="P91" i="1"/>
  <c r="AB91" i="1"/>
  <c r="P92" i="1"/>
  <c r="AB92" i="1"/>
  <c r="P93" i="1"/>
  <c r="AB93" i="1"/>
  <c r="P94" i="1"/>
  <c r="AB94" i="1"/>
  <c r="P95" i="1"/>
  <c r="AB95" i="1"/>
  <c r="P96" i="1"/>
  <c r="AB96" i="1"/>
  <c r="P97" i="1"/>
  <c r="AB97" i="1"/>
  <c r="N98" i="1"/>
  <c r="O98" i="1"/>
  <c r="P98" i="1"/>
  <c r="AB98" i="1"/>
  <c r="N99" i="1"/>
  <c r="O99" i="1"/>
  <c r="P99" i="1"/>
  <c r="AB99" i="1"/>
  <c r="N100" i="1"/>
  <c r="O100" i="1"/>
  <c r="P100" i="1"/>
  <c r="AB100" i="1"/>
  <c r="P101" i="1"/>
  <c r="AB101" i="1"/>
  <c r="P102" i="1"/>
  <c r="AB102" i="1"/>
  <c r="P103" i="1"/>
  <c r="AB103" i="1"/>
  <c r="P104" i="1"/>
  <c r="AB104" i="1"/>
  <c r="P105" i="1"/>
  <c r="AB105" i="1"/>
  <c r="P106" i="1"/>
  <c r="AB106" i="1"/>
  <c r="P107" i="1"/>
  <c r="AB107" i="1"/>
  <c r="P108" i="1"/>
  <c r="AB108" i="1"/>
  <c r="P109" i="1"/>
  <c r="AB109" i="1"/>
  <c r="P110" i="1"/>
  <c r="AB110" i="1"/>
  <c r="P111" i="1"/>
  <c r="AB111" i="1"/>
  <c r="P112" i="1"/>
  <c r="AB112" i="1"/>
  <c r="P113" i="1"/>
  <c r="AB113" i="1"/>
  <c r="P114" i="1"/>
  <c r="AB114" i="1"/>
  <c r="P115" i="1"/>
  <c r="AB115" i="1"/>
  <c r="P116" i="1"/>
  <c r="AB116" i="1"/>
  <c r="P117" i="1"/>
  <c r="AB117" i="1"/>
  <c r="P118" i="1"/>
  <c r="AB118" i="1"/>
  <c r="P119" i="1"/>
  <c r="AB119" i="1"/>
  <c r="P120" i="1"/>
  <c r="AB120" i="1"/>
  <c r="P121" i="1"/>
  <c r="AB121" i="1"/>
  <c r="P122" i="1"/>
  <c r="AB122" i="1"/>
  <c r="P123" i="1"/>
  <c r="AB123" i="1"/>
  <c r="P124" i="1"/>
  <c r="AB124" i="1"/>
  <c r="P125" i="1"/>
  <c r="AB125" i="1"/>
  <c r="P126" i="1"/>
  <c r="AB126" i="1"/>
  <c r="P127" i="1"/>
  <c r="AB127" i="1"/>
  <c r="P128" i="1"/>
  <c r="AB128" i="1"/>
  <c r="P129" i="1"/>
  <c r="AB129" i="1"/>
  <c r="P130" i="1"/>
  <c r="AB130" i="1"/>
  <c r="P131" i="1"/>
  <c r="AB131" i="1"/>
  <c r="P132" i="1"/>
  <c r="AB132" i="1"/>
  <c r="P133" i="1"/>
  <c r="AB133" i="1"/>
  <c r="P134" i="1"/>
  <c r="AB134" i="1"/>
  <c r="P135" i="1"/>
  <c r="AB135" i="1"/>
  <c r="P138" i="1"/>
  <c r="AB138" i="1"/>
  <c r="P139" i="1"/>
  <c r="AB139" i="1"/>
  <c r="AB140" i="1"/>
  <c r="P141" i="1"/>
  <c r="AB141" i="1"/>
  <c r="P143" i="1"/>
  <c r="AB143" i="1"/>
  <c r="P144" i="1"/>
  <c r="AB144" i="1"/>
  <c r="P145" i="1"/>
  <c r="AB145" i="1"/>
  <c r="P146" i="1"/>
  <c r="AB146" i="1"/>
  <c r="P147" i="1"/>
  <c r="AB147" i="1"/>
  <c r="P148" i="1"/>
  <c r="AB148" i="1"/>
  <c r="P149" i="1"/>
  <c r="AB149" i="1"/>
  <c r="P151" i="1"/>
  <c r="AB151" i="1"/>
  <c r="P152" i="1"/>
  <c r="AB152" i="1"/>
  <c r="P153" i="1"/>
  <c r="AB153" i="1"/>
  <c r="P154" i="1"/>
  <c r="AB154" i="1"/>
  <c r="P155" i="1"/>
  <c r="AB155" i="1"/>
  <c r="P156" i="1"/>
  <c r="AB156" i="1"/>
  <c r="P157" i="1"/>
  <c r="AB157" i="1"/>
  <c r="N158" i="1"/>
  <c r="O158" i="1"/>
  <c r="P158" i="1"/>
  <c r="AB158" i="1"/>
  <c r="N159" i="1"/>
  <c r="O159" i="1"/>
  <c r="P159" i="1"/>
  <c r="AB159" i="1"/>
  <c r="N160" i="1"/>
  <c r="O160" i="1"/>
  <c r="P160" i="1"/>
  <c r="AB160" i="1"/>
  <c r="AB161" i="1"/>
  <c r="P162" i="1"/>
  <c r="AB162" i="1"/>
  <c r="P163" i="1"/>
  <c r="AB163" i="1"/>
  <c r="P164" i="1"/>
  <c r="AB164" i="1"/>
  <c r="P165" i="1"/>
  <c r="AB165" i="1"/>
  <c r="P166" i="1"/>
  <c r="AB166" i="1"/>
  <c r="P167" i="1"/>
  <c r="AB167" i="1"/>
  <c r="P168" i="1"/>
  <c r="AB168" i="1"/>
  <c r="P169" i="1"/>
  <c r="AB169" i="1"/>
  <c r="P170" i="1"/>
  <c r="AB170" i="1"/>
  <c r="P171" i="1"/>
  <c r="AB171" i="1"/>
  <c r="P172" i="1"/>
  <c r="AB172" i="1"/>
  <c r="P173" i="1"/>
  <c r="AB173" i="1"/>
  <c r="P174" i="1"/>
  <c r="AB174" i="1"/>
  <c r="P175" i="1"/>
  <c r="AB175" i="1"/>
  <c r="P176" i="1"/>
  <c r="AB176" i="1"/>
  <c r="P177" i="1"/>
  <c r="AB177" i="1"/>
  <c r="P178" i="1"/>
  <c r="AB178" i="1"/>
  <c r="P179" i="1"/>
  <c r="AB179" i="1"/>
  <c r="P180" i="1"/>
  <c r="AB180" i="1"/>
  <c r="P181" i="1"/>
  <c r="AB181" i="1"/>
  <c r="P182" i="1"/>
  <c r="AB182" i="1"/>
  <c r="N183" i="1"/>
  <c r="O183" i="1"/>
  <c r="P183" i="1"/>
  <c r="AB183" i="1"/>
  <c r="P184" i="1"/>
  <c r="AB184" i="1"/>
  <c r="P185" i="1"/>
  <c r="AB185" i="1"/>
  <c r="P186" i="1"/>
  <c r="AB186" i="1"/>
  <c r="P187" i="1"/>
  <c r="AB187" i="1"/>
  <c r="P188" i="1"/>
  <c r="AB188" i="1"/>
  <c r="P189" i="1"/>
  <c r="AB189" i="1"/>
  <c r="P190" i="1"/>
  <c r="AB190" i="1"/>
  <c r="P191" i="1"/>
  <c r="AB191" i="1"/>
  <c r="P192" i="1"/>
  <c r="AB192" i="1"/>
  <c r="P193" i="1"/>
  <c r="AB193" i="1"/>
  <c r="P194" i="1"/>
  <c r="AB194" i="1"/>
  <c r="P195" i="1"/>
  <c r="AB195" i="1"/>
  <c r="P196" i="1"/>
  <c r="AB196" i="1"/>
  <c r="P197" i="1"/>
  <c r="AB197" i="1"/>
  <c r="P198" i="1"/>
  <c r="AB198" i="1"/>
  <c r="P199" i="1"/>
  <c r="AB199" i="1"/>
  <c r="P200" i="1"/>
  <c r="AB200" i="1"/>
  <c r="P201" i="1"/>
  <c r="AB201" i="1"/>
  <c r="P202" i="1"/>
  <c r="AB202" i="1"/>
  <c r="P203" i="1"/>
  <c r="AB203" i="1"/>
  <c r="P204" i="1"/>
  <c r="AB204" i="1"/>
  <c r="P205" i="1"/>
  <c r="AB205" i="1"/>
  <c r="P206" i="1"/>
  <c r="AB206" i="1"/>
  <c r="P207" i="1"/>
  <c r="AB207" i="1"/>
  <c r="P208" i="1"/>
  <c r="AB208" i="1"/>
  <c r="P209" i="1"/>
  <c r="AB209" i="1"/>
  <c r="P210" i="1"/>
  <c r="AB210" i="1"/>
  <c r="P211" i="1"/>
  <c r="AB211" i="1"/>
  <c r="P212" i="1"/>
  <c r="AB212" i="1"/>
  <c r="P213" i="1"/>
  <c r="AB213" i="1"/>
  <c r="P214" i="1"/>
  <c r="AB214" i="1"/>
  <c r="P215" i="1"/>
  <c r="AB215" i="1"/>
  <c r="P216" i="1"/>
  <c r="AB216" i="1"/>
  <c r="P217" i="1"/>
  <c r="AB217" i="1"/>
  <c r="P218" i="1"/>
  <c r="AB218" i="1"/>
  <c r="P219" i="1"/>
  <c r="AB219" i="1"/>
  <c r="P220" i="1"/>
  <c r="AB220" i="1"/>
  <c r="P221" i="1"/>
  <c r="AB221" i="1"/>
  <c r="P222" i="1"/>
  <c r="AB222" i="1"/>
  <c r="N223" i="1"/>
  <c r="O223" i="1"/>
  <c r="P223" i="1"/>
  <c r="AB223" i="1"/>
  <c r="N224" i="1"/>
  <c r="O224" i="1"/>
  <c r="P224" i="1"/>
  <c r="AB224" i="1"/>
  <c r="N225" i="1"/>
  <c r="O225" i="1"/>
  <c r="P225" i="1"/>
  <c r="AB225" i="1"/>
  <c r="N226" i="1"/>
  <c r="O226" i="1"/>
  <c r="P226" i="1"/>
  <c r="AB226" i="1"/>
  <c r="N227" i="1"/>
  <c r="O227" i="1"/>
  <c r="P227" i="1"/>
  <c r="AB227" i="1"/>
  <c r="P228" i="1"/>
  <c r="AB228" i="1"/>
  <c r="P229" i="1"/>
  <c r="AB229" i="1"/>
  <c r="P230" i="1"/>
  <c r="AB230" i="1"/>
  <c r="P231" i="1"/>
  <c r="AB231" i="1"/>
  <c r="AB232" i="1"/>
  <c r="AB233" i="1"/>
  <c r="P234" i="1"/>
  <c r="AB234" i="1"/>
  <c r="P235" i="1"/>
  <c r="AB235" i="1"/>
  <c r="P236" i="1"/>
  <c r="AB236" i="1"/>
  <c r="P237" i="1"/>
  <c r="AB237" i="1"/>
  <c r="P238" i="1"/>
  <c r="AB238" i="1"/>
  <c r="P239" i="1"/>
  <c r="AB239" i="1"/>
  <c r="P240" i="1"/>
  <c r="AB240" i="1"/>
  <c r="P241" i="1"/>
  <c r="AB241" i="1"/>
  <c r="P242" i="1"/>
  <c r="AB242" i="1"/>
  <c r="P243" i="1"/>
  <c r="AB243" i="1"/>
  <c r="P244" i="1"/>
  <c r="AB244" i="1"/>
  <c r="P245" i="1"/>
  <c r="AB245" i="1"/>
  <c r="N248" i="1"/>
  <c r="O248" i="1"/>
  <c r="P248" i="1"/>
  <c r="AB248" i="1"/>
  <c r="P249" i="1"/>
  <c r="AB249" i="1"/>
  <c r="P250" i="1"/>
  <c r="AB250" i="1"/>
  <c r="P251" i="1"/>
  <c r="AB251" i="1"/>
  <c r="P252" i="1"/>
  <c r="AB252" i="1"/>
  <c r="P253" i="1"/>
  <c r="AB253" i="1"/>
  <c r="P254" i="1"/>
  <c r="AB254" i="1"/>
  <c r="P255" i="1"/>
  <c r="AB255" i="1"/>
  <c r="P256" i="1"/>
  <c r="AB256" i="1"/>
  <c r="P257" i="1"/>
  <c r="AB257" i="1"/>
  <c r="P258" i="1"/>
  <c r="AB258" i="1"/>
  <c r="P262" i="1"/>
  <c r="AB262" i="1"/>
  <c r="AB263" i="1"/>
  <c r="P264" i="1"/>
  <c r="AB264" i="1"/>
  <c r="P265" i="1"/>
  <c r="AB265" i="1"/>
  <c r="P266" i="1"/>
  <c r="AB266" i="1"/>
  <c r="P267" i="1"/>
  <c r="AB267" i="1"/>
  <c r="P268" i="1"/>
  <c r="AB268" i="1"/>
  <c r="P269" i="1"/>
  <c r="AB269" i="1"/>
  <c r="P270" i="1"/>
  <c r="AB270" i="1"/>
  <c r="P271" i="1"/>
  <c r="AB271" i="1"/>
  <c r="P272" i="1"/>
  <c r="AB272" i="1"/>
  <c r="P273" i="1"/>
  <c r="AB273" i="1"/>
  <c r="P274" i="1"/>
  <c r="AB274" i="1"/>
  <c r="AB275" i="1"/>
  <c r="P276" i="1"/>
  <c r="AB276" i="1"/>
  <c r="P277" i="1"/>
  <c r="AB277" i="1"/>
  <c r="P278" i="1"/>
  <c r="AB278" i="1"/>
  <c r="P279" i="1"/>
  <c r="AB279" i="1"/>
  <c r="AB280" i="1"/>
  <c r="P281" i="1"/>
  <c r="AB281" i="1"/>
  <c r="P282" i="1"/>
  <c r="AB282" i="1"/>
  <c r="P283" i="1"/>
  <c r="AB283" i="1"/>
  <c r="P284" i="1"/>
  <c r="AB284" i="1"/>
  <c r="P285" i="1"/>
  <c r="AB285" i="1"/>
  <c r="P286" i="1"/>
  <c r="AB286" i="1"/>
  <c r="P287" i="1"/>
  <c r="AB287" i="1"/>
  <c r="P288" i="1"/>
  <c r="AB288" i="1"/>
  <c r="P289" i="1"/>
  <c r="AB289" i="1"/>
  <c r="P290" i="1"/>
  <c r="AB290" i="1"/>
  <c r="P291" i="1"/>
  <c r="AB291" i="1"/>
  <c r="P292" i="1"/>
  <c r="AB292" i="1"/>
  <c r="P293" i="1"/>
  <c r="AB293" i="1"/>
  <c r="P294" i="1"/>
  <c r="AB294" i="1"/>
  <c r="P295" i="1"/>
  <c r="AB295" i="1"/>
  <c r="P296" i="1"/>
  <c r="AB296" i="1"/>
  <c r="P298" i="1"/>
  <c r="AB298" i="1"/>
  <c r="P299" i="1"/>
  <c r="AB299" i="1"/>
  <c r="P300" i="1"/>
  <c r="AB300" i="1"/>
  <c r="P301" i="1"/>
  <c r="AB301" i="1"/>
  <c r="P302" i="1"/>
  <c r="AB302" i="1"/>
  <c r="P303" i="1"/>
  <c r="AB303" i="1"/>
  <c r="P304" i="1"/>
  <c r="AB304" i="1"/>
  <c r="P305" i="1"/>
  <c r="AB305" i="1"/>
  <c r="P306" i="1"/>
  <c r="AB306" i="1"/>
  <c r="P307" i="1"/>
  <c r="AB307" i="1"/>
  <c r="P308" i="1"/>
  <c r="AB308" i="1"/>
  <c r="P309" i="1"/>
  <c r="AB309" i="1"/>
  <c r="P310" i="1"/>
  <c r="AB310" i="1"/>
  <c r="P311" i="1"/>
  <c r="AB311" i="1"/>
  <c r="P312" i="1"/>
  <c r="AB312" i="1"/>
  <c r="N313" i="1"/>
  <c r="O313" i="1"/>
  <c r="P313" i="1"/>
  <c r="AB313" i="1"/>
  <c r="B15" i="4"/>
  <c r="AH259" i="1"/>
  <c r="AA259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P43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8" i="1"/>
  <c r="AA139" i="1"/>
  <c r="AA140" i="1"/>
  <c r="AA141" i="1"/>
  <c r="AA143" i="1"/>
  <c r="AA144" i="1"/>
  <c r="AA145" i="1"/>
  <c r="AA146" i="1"/>
  <c r="AA147" i="1"/>
  <c r="AA148" i="1"/>
  <c r="AA149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8" i="1"/>
  <c r="AA249" i="1"/>
  <c r="AA250" i="1"/>
  <c r="AA251" i="1"/>
  <c r="AA252" i="1"/>
  <c r="AA253" i="1"/>
  <c r="AA254" i="1"/>
  <c r="AA255" i="1"/>
  <c r="AA256" i="1"/>
  <c r="AA257" i="1"/>
  <c r="AA258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B14" i="4"/>
  <c r="AG259" i="1"/>
  <c r="Z259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8" i="1"/>
  <c r="Z139" i="1"/>
  <c r="Z140" i="1"/>
  <c r="Z141" i="1"/>
  <c r="Z143" i="1"/>
  <c r="Z144" i="1"/>
  <c r="Z145" i="1"/>
  <c r="Z146" i="1"/>
  <c r="Z147" i="1"/>
  <c r="Z148" i="1"/>
  <c r="Z149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8" i="1"/>
  <c r="Z249" i="1"/>
  <c r="Z250" i="1"/>
  <c r="Z251" i="1"/>
  <c r="Z252" i="1"/>
  <c r="Z253" i="1"/>
  <c r="Z254" i="1"/>
  <c r="Z255" i="1"/>
  <c r="Z256" i="1"/>
  <c r="Z257" i="1"/>
  <c r="Z258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B13" i="4"/>
  <c r="AF259" i="1"/>
  <c r="AE259" i="1"/>
  <c r="AD259" i="1"/>
  <c r="AC259" i="1"/>
  <c r="AH258" i="1"/>
  <c r="AG258" i="1"/>
  <c r="AF258" i="1"/>
  <c r="AE258" i="1"/>
  <c r="AD258" i="1"/>
  <c r="AC258" i="1"/>
  <c r="L259" i="1"/>
  <c r="K259" i="1"/>
  <c r="M259" i="1"/>
  <c r="J259" i="1"/>
  <c r="J258" i="1"/>
  <c r="L258" i="1"/>
  <c r="K258" i="1"/>
  <c r="M258" i="1"/>
  <c r="J26" i="1"/>
  <c r="AC26" i="1"/>
  <c r="AD26" i="1"/>
  <c r="AE26" i="1"/>
  <c r="AF26" i="1"/>
  <c r="AG26" i="1"/>
  <c r="AH26" i="1"/>
  <c r="P167" i="10"/>
  <c r="B25" i="4"/>
  <c r="D30" i="4"/>
  <c r="C30" i="4"/>
  <c r="D29" i="4"/>
  <c r="C29" i="4"/>
  <c r="D28" i="4"/>
  <c r="C28" i="4"/>
  <c r="D23" i="4"/>
  <c r="C23" i="4"/>
  <c r="D22" i="4"/>
  <c r="C22" i="4"/>
  <c r="D21" i="4"/>
  <c r="C21" i="4"/>
  <c r="AH302" i="10"/>
  <c r="AG302" i="10"/>
  <c r="AF302" i="10"/>
  <c r="AE302" i="10"/>
  <c r="AD302" i="10"/>
  <c r="AC302" i="10"/>
  <c r="J302" i="10"/>
  <c r="AH301" i="10"/>
  <c r="AG301" i="10"/>
  <c r="AF301" i="10"/>
  <c r="AE301" i="10"/>
  <c r="AD301" i="10"/>
  <c r="AC301" i="10"/>
  <c r="M301" i="10"/>
  <c r="J301" i="10"/>
  <c r="AH300" i="10"/>
  <c r="AG300" i="10"/>
  <c r="AF300" i="10"/>
  <c r="AE300" i="10"/>
  <c r="AD300" i="10"/>
  <c r="AC300" i="10"/>
  <c r="K300" i="10"/>
  <c r="L300" i="10"/>
  <c r="M300" i="10"/>
  <c r="J300" i="10"/>
  <c r="AH299" i="10"/>
  <c r="AG299" i="10"/>
  <c r="AF299" i="10"/>
  <c r="AE299" i="10"/>
  <c r="AD299" i="10"/>
  <c r="AC299" i="10"/>
  <c r="K299" i="10"/>
  <c r="L299" i="10"/>
  <c r="M299" i="10"/>
  <c r="J299" i="10"/>
  <c r="AH298" i="10"/>
  <c r="AG298" i="10"/>
  <c r="AF298" i="10"/>
  <c r="AE298" i="10"/>
  <c r="AD298" i="10"/>
  <c r="AC298" i="10"/>
  <c r="K298" i="10"/>
  <c r="L298" i="10"/>
  <c r="M298" i="10"/>
  <c r="J298" i="10"/>
  <c r="AH297" i="10"/>
  <c r="AG297" i="10"/>
  <c r="AF297" i="10"/>
  <c r="AE297" i="10"/>
  <c r="AD297" i="10"/>
  <c r="AC297" i="10"/>
  <c r="K297" i="10"/>
  <c r="L297" i="10"/>
  <c r="M297" i="10"/>
  <c r="J297" i="10"/>
  <c r="AH296" i="10"/>
  <c r="AG296" i="10"/>
  <c r="AF296" i="10"/>
  <c r="AE296" i="10"/>
  <c r="AD296" i="10"/>
  <c r="AC296" i="10"/>
  <c r="K296" i="10"/>
  <c r="L296" i="10"/>
  <c r="M296" i="10"/>
  <c r="J296" i="10"/>
  <c r="AH295" i="10"/>
  <c r="AG295" i="10"/>
  <c r="AF295" i="10"/>
  <c r="AE295" i="10"/>
  <c r="AD295" i="10"/>
  <c r="AC295" i="10"/>
  <c r="K295" i="10"/>
  <c r="L295" i="10"/>
  <c r="M295" i="10"/>
  <c r="J295" i="10"/>
  <c r="AH294" i="10"/>
  <c r="AG294" i="10"/>
  <c r="AF294" i="10"/>
  <c r="AE294" i="10"/>
  <c r="AD294" i="10"/>
  <c r="AC294" i="10"/>
  <c r="K294" i="10"/>
  <c r="L294" i="10"/>
  <c r="M294" i="10"/>
  <c r="J294" i="10"/>
  <c r="AH293" i="10"/>
  <c r="AG293" i="10"/>
  <c r="AF293" i="10"/>
  <c r="AE293" i="10"/>
  <c r="AD293" i="10"/>
  <c r="AC293" i="10"/>
  <c r="K293" i="10"/>
  <c r="L293" i="10"/>
  <c r="M293" i="10"/>
  <c r="J293" i="10"/>
  <c r="AH292" i="10"/>
  <c r="AG292" i="10"/>
  <c r="AF292" i="10"/>
  <c r="AE292" i="10"/>
  <c r="AD292" i="10"/>
  <c r="AC292" i="10"/>
  <c r="K292" i="10"/>
  <c r="L292" i="10"/>
  <c r="M292" i="10"/>
  <c r="J292" i="10"/>
  <c r="AH291" i="10"/>
  <c r="AG291" i="10"/>
  <c r="AF291" i="10"/>
  <c r="AE291" i="10"/>
  <c r="AD291" i="10"/>
  <c r="AC291" i="10"/>
  <c r="K291" i="10"/>
  <c r="L291" i="10"/>
  <c r="M291" i="10"/>
  <c r="J291" i="10"/>
  <c r="AH290" i="10"/>
  <c r="AG290" i="10"/>
  <c r="AF290" i="10"/>
  <c r="AE290" i="10"/>
  <c r="AD290" i="10"/>
  <c r="AC290" i="10"/>
  <c r="K290" i="10"/>
  <c r="L290" i="10"/>
  <c r="M290" i="10"/>
  <c r="J290" i="10"/>
  <c r="AH289" i="10"/>
  <c r="AG289" i="10"/>
  <c r="AF289" i="10"/>
  <c r="AE289" i="10"/>
  <c r="AD289" i="10"/>
  <c r="AC289" i="10"/>
  <c r="K289" i="10"/>
  <c r="L289" i="10"/>
  <c r="M289" i="10"/>
  <c r="J289" i="10"/>
  <c r="AH288" i="10"/>
  <c r="AG288" i="10"/>
  <c r="AF288" i="10"/>
  <c r="AE288" i="10"/>
  <c r="AD288" i="10"/>
  <c r="AC288" i="10"/>
  <c r="K288" i="10"/>
  <c r="L288" i="10"/>
  <c r="M288" i="10"/>
  <c r="J288" i="10"/>
  <c r="AH287" i="10"/>
  <c r="AG287" i="10"/>
  <c r="AF287" i="10"/>
  <c r="AE287" i="10"/>
  <c r="AD287" i="10"/>
  <c r="AC287" i="10"/>
  <c r="K287" i="10"/>
  <c r="L287" i="10"/>
  <c r="M287" i="10"/>
  <c r="J287" i="10"/>
  <c r="AH286" i="10"/>
  <c r="AG286" i="10"/>
  <c r="AF286" i="10"/>
  <c r="AE286" i="10"/>
  <c r="AD286" i="10"/>
  <c r="AC286" i="10"/>
  <c r="J286" i="10"/>
  <c r="AH285" i="10"/>
  <c r="AG285" i="10"/>
  <c r="AF285" i="10"/>
  <c r="AE285" i="10"/>
  <c r="AD285" i="10"/>
  <c r="AC285" i="10"/>
  <c r="K285" i="10"/>
  <c r="L285" i="10"/>
  <c r="M285" i="10"/>
  <c r="J285" i="10"/>
  <c r="AH284" i="10"/>
  <c r="AG284" i="10"/>
  <c r="AF284" i="10"/>
  <c r="AE284" i="10"/>
  <c r="AD284" i="10"/>
  <c r="AC284" i="10"/>
  <c r="K284" i="10"/>
  <c r="L284" i="10"/>
  <c r="M284" i="10"/>
  <c r="J284" i="10"/>
  <c r="AH283" i="10"/>
  <c r="AG283" i="10"/>
  <c r="AF283" i="10"/>
  <c r="AE283" i="10"/>
  <c r="AD283" i="10"/>
  <c r="AC283" i="10"/>
  <c r="K283" i="10"/>
  <c r="L283" i="10"/>
  <c r="M283" i="10"/>
  <c r="J283" i="10"/>
  <c r="AH282" i="10"/>
  <c r="AG282" i="10"/>
  <c r="AF282" i="10"/>
  <c r="AE282" i="10"/>
  <c r="AD282" i="10"/>
  <c r="AC282" i="10"/>
  <c r="K282" i="10"/>
  <c r="L282" i="10"/>
  <c r="M282" i="10"/>
  <c r="J282" i="10"/>
  <c r="AH281" i="10"/>
  <c r="AG281" i="10"/>
  <c r="AF281" i="10"/>
  <c r="AE281" i="10"/>
  <c r="AD281" i="10"/>
  <c r="AC281" i="10"/>
  <c r="K281" i="10"/>
  <c r="L281" i="10"/>
  <c r="M281" i="10"/>
  <c r="J281" i="10"/>
  <c r="AH280" i="10"/>
  <c r="AG280" i="10"/>
  <c r="AF280" i="10"/>
  <c r="AE280" i="10"/>
  <c r="AD280" i="10"/>
  <c r="AC280" i="10"/>
  <c r="K280" i="10"/>
  <c r="L280" i="10"/>
  <c r="M280" i="10"/>
  <c r="J280" i="10"/>
  <c r="AH279" i="10"/>
  <c r="AG279" i="10"/>
  <c r="AF279" i="10"/>
  <c r="AE279" i="10"/>
  <c r="AD279" i="10"/>
  <c r="AC279" i="10"/>
  <c r="K279" i="10"/>
  <c r="L279" i="10"/>
  <c r="M279" i="10"/>
  <c r="J279" i="10"/>
  <c r="AH278" i="10"/>
  <c r="AG278" i="10"/>
  <c r="AF278" i="10"/>
  <c r="AE278" i="10"/>
  <c r="AD278" i="10"/>
  <c r="AC278" i="10"/>
  <c r="K278" i="10"/>
  <c r="L278" i="10"/>
  <c r="M278" i="10"/>
  <c r="J278" i="10"/>
  <c r="AH277" i="10"/>
  <c r="AG277" i="10"/>
  <c r="AF277" i="10"/>
  <c r="AE277" i="10"/>
  <c r="AD277" i="10"/>
  <c r="AC277" i="10"/>
  <c r="K277" i="10"/>
  <c r="L277" i="10"/>
  <c r="M277" i="10"/>
  <c r="J277" i="10"/>
  <c r="AH276" i="10"/>
  <c r="AG276" i="10"/>
  <c r="AF276" i="10"/>
  <c r="AE276" i="10"/>
  <c r="AD276" i="10"/>
  <c r="AC276" i="10"/>
  <c r="K276" i="10"/>
  <c r="L276" i="10"/>
  <c r="M276" i="10"/>
  <c r="J276" i="10"/>
  <c r="AH275" i="10"/>
  <c r="AG275" i="10"/>
  <c r="AF275" i="10"/>
  <c r="AE275" i="10"/>
  <c r="AD275" i="10"/>
  <c r="AC275" i="10"/>
  <c r="K275" i="10"/>
  <c r="L275" i="10"/>
  <c r="M275" i="10"/>
  <c r="J275" i="10"/>
  <c r="AH274" i="10"/>
  <c r="AG274" i="10"/>
  <c r="AF274" i="10"/>
  <c r="AE274" i="10"/>
  <c r="AD274" i="10"/>
  <c r="AC274" i="10"/>
  <c r="K274" i="10"/>
  <c r="L274" i="10"/>
  <c r="M274" i="10"/>
  <c r="J274" i="10"/>
  <c r="AH273" i="10"/>
  <c r="AG273" i="10"/>
  <c r="AF273" i="10"/>
  <c r="AE273" i="10"/>
  <c r="AD273" i="10"/>
  <c r="AC273" i="10"/>
  <c r="K273" i="10"/>
  <c r="L273" i="10"/>
  <c r="M273" i="10"/>
  <c r="J273" i="10"/>
  <c r="AH272" i="10"/>
  <c r="AG272" i="10"/>
  <c r="AF272" i="10"/>
  <c r="AE272" i="10"/>
  <c r="AD272" i="10"/>
  <c r="AC272" i="10"/>
  <c r="K272" i="10"/>
  <c r="L272" i="10"/>
  <c r="M272" i="10"/>
  <c r="J272" i="10"/>
  <c r="AH271" i="10"/>
  <c r="AG271" i="10"/>
  <c r="AF271" i="10"/>
  <c r="AE271" i="10"/>
  <c r="AD271" i="10"/>
  <c r="AC271" i="10"/>
  <c r="K271" i="10"/>
  <c r="L271" i="10"/>
  <c r="M271" i="10"/>
  <c r="J271" i="10"/>
  <c r="AH270" i="10"/>
  <c r="AG270" i="10"/>
  <c r="AF270" i="10"/>
  <c r="AE270" i="10"/>
  <c r="AD270" i="10"/>
  <c r="AC270" i="10"/>
  <c r="K270" i="10"/>
  <c r="L270" i="10"/>
  <c r="M270" i="10"/>
  <c r="J270" i="10"/>
  <c r="AH269" i="10"/>
  <c r="AG269" i="10"/>
  <c r="AF269" i="10"/>
  <c r="AE269" i="10"/>
  <c r="AD269" i="10"/>
  <c r="AC269" i="10"/>
  <c r="J269" i="10"/>
  <c r="AH268" i="10"/>
  <c r="AG268" i="10"/>
  <c r="AF268" i="10"/>
  <c r="AE268" i="10"/>
  <c r="AD268" i="10"/>
  <c r="AC268" i="10"/>
  <c r="K268" i="10"/>
  <c r="L268" i="10"/>
  <c r="M268" i="10"/>
  <c r="J268" i="10"/>
  <c r="AH267" i="10"/>
  <c r="AG267" i="10"/>
  <c r="AF267" i="10"/>
  <c r="AE267" i="10"/>
  <c r="AD267" i="10"/>
  <c r="AC267" i="10"/>
  <c r="K267" i="10"/>
  <c r="L267" i="10"/>
  <c r="M267" i="10"/>
  <c r="J267" i="10"/>
  <c r="AH266" i="10"/>
  <c r="AG266" i="10"/>
  <c r="AF266" i="10"/>
  <c r="AE266" i="10"/>
  <c r="AD266" i="10"/>
  <c r="AC266" i="10"/>
  <c r="K266" i="10"/>
  <c r="L266" i="10"/>
  <c r="M266" i="10"/>
  <c r="J266" i="10"/>
  <c r="AH265" i="10"/>
  <c r="AG265" i="10"/>
  <c r="AF265" i="10"/>
  <c r="AE265" i="10"/>
  <c r="AD265" i="10"/>
  <c r="AC265" i="10"/>
  <c r="K265" i="10"/>
  <c r="L265" i="10"/>
  <c r="M265" i="10"/>
  <c r="J265" i="10"/>
  <c r="AH264" i="10"/>
  <c r="AG264" i="10"/>
  <c r="AF264" i="10"/>
  <c r="AE264" i="10"/>
  <c r="AD264" i="10"/>
  <c r="AC264" i="10"/>
  <c r="J264" i="10"/>
  <c r="AH263" i="10"/>
  <c r="AG263" i="10"/>
  <c r="AF263" i="10"/>
  <c r="AE263" i="10"/>
  <c r="AD263" i="10"/>
  <c r="AC263" i="10"/>
  <c r="K263" i="10"/>
  <c r="L263" i="10"/>
  <c r="M263" i="10"/>
  <c r="J263" i="10"/>
  <c r="AH262" i="10"/>
  <c r="AG262" i="10"/>
  <c r="AF262" i="10"/>
  <c r="AE262" i="10"/>
  <c r="AD262" i="10"/>
  <c r="AC262" i="10"/>
  <c r="K262" i="10"/>
  <c r="L262" i="10"/>
  <c r="M262" i="10"/>
  <c r="J262" i="10"/>
  <c r="AH261" i="10"/>
  <c r="AG261" i="10"/>
  <c r="AF261" i="10"/>
  <c r="AE261" i="10"/>
  <c r="AD261" i="10"/>
  <c r="AC261" i="10"/>
  <c r="K261" i="10"/>
  <c r="L261" i="10"/>
  <c r="M261" i="10"/>
  <c r="J261" i="10"/>
  <c r="AH260" i="10"/>
  <c r="AG260" i="10"/>
  <c r="AF260" i="10"/>
  <c r="AE260" i="10"/>
  <c r="AD260" i="10"/>
  <c r="AC260" i="10"/>
  <c r="K260" i="10"/>
  <c r="L260" i="10"/>
  <c r="M260" i="10"/>
  <c r="J260" i="10"/>
  <c r="AH259" i="10"/>
  <c r="AG259" i="10"/>
  <c r="AF259" i="10"/>
  <c r="AE259" i="10"/>
  <c r="AD259" i="10"/>
  <c r="AC259" i="10"/>
  <c r="K259" i="10"/>
  <c r="L259" i="10"/>
  <c r="M259" i="10"/>
  <c r="J259" i="10"/>
  <c r="AH258" i="10"/>
  <c r="AG258" i="10"/>
  <c r="AF258" i="10"/>
  <c r="AE258" i="10"/>
  <c r="AD258" i="10"/>
  <c r="AC258" i="10"/>
  <c r="K258" i="10"/>
  <c r="L258" i="10"/>
  <c r="M258" i="10"/>
  <c r="J258" i="10"/>
  <c r="AH257" i="10"/>
  <c r="AG257" i="10"/>
  <c r="AF257" i="10"/>
  <c r="AE257" i="10"/>
  <c r="AD257" i="10"/>
  <c r="AC257" i="10"/>
  <c r="K257" i="10"/>
  <c r="L257" i="10"/>
  <c r="M257" i="10"/>
  <c r="J257" i="10"/>
  <c r="AH256" i="10"/>
  <c r="AG256" i="10"/>
  <c r="AF256" i="10"/>
  <c r="AE256" i="10"/>
  <c r="AD256" i="10"/>
  <c r="AC256" i="10"/>
  <c r="K256" i="10"/>
  <c r="L256" i="10"/>
  <c r="M256" i="10"/>
  <c r="J256" i="10"/>
  <c r="AH255" i="10"/>
  <c r="AG255" i="10"/>
  <c r="AF255" i="10"/>
  <c r="AE255" i="10"/>
  <c r="AD255" i="10"/>
  <c r="AC255" i="10"/>
  <c r="K255" i="10"/>
  <c r="L255" i="10"/>
  <c r="M255" i="10"/>
  <c r="J255" i="10"/>
  <c r="AH254" i="10"/>
  <c r="AG254" i="10"/>
  <c r="AF254" i="10"/>
  <c r="AE254" i="10"/>
  <c r="AD254" i="10"/>
  <c r="AC254" i="10"/>
  <c r="K254" i="10"/>
  <c r="L254" i="10"/>
  <c r="M254" i="10"/>
  <c r="J254" i="10"/>
  <c r="AH253" i="10"/>
  <c r="AG253" i="10"/>
  <c r="AF253" i="10"/>
  <c r="AE253" i="10"/>
  <c r="AD253" i="10"/>
  <c r="AC253" i="10"/>
  <c r="K253" i="10"/>
  <c r="L253" i="10"/>
  <c r="M253" i="10"/>
  <c r="J253" i="10"/>
  <c r="AH252" i="10"/>
  <c r="AG252" i="10"/>
  <c r="AF252" i="10"/>
  <c r="AE252" i="10"/>
  <c r="AD252" i="10"/>
  <c r="AC252" i="10"/>
  <c r="J252" i="10"/>
  <c r="AH251" i="10"/>
  <c r="AG251" i="10"/>
  <c r="AF251" i="10"/>
  <c r="AE251" i="10"/>
  <c r="AD251" i="10"/>
  <c r="AC251" i="10"/>
  <c r="K251" i="10"/>
  <c r="L251" i="10"/>
  <c r="M251" i="10"/>
  <c r="J251" i="10"/>
  <c r="AH250" i="10"/>
  <c r="AG250" i="10"/>
  <c r="AF250" i="10"/>
  <c r="AE250" i="10"/>
  <c r="AD250" i="10"/>
  <c r="AC250" i="10"/>
  <c r="K250" i="10"/>
  <c r="L250" i="10"/>
  <c r="M250" i="10"/>
  <c r="J250" i="10"/>
  <c r="AH249" i="10"/>
  <c r="AG249" i="10"/>
  <c r="AF249" i="10"/>
  <c r="AE249" i="10"/>
  <c r="AD249" i="10"/>
  <c r="AC249" i="10"/>
  <c r="K249" i="10"/>
  <c r="L249" i="10"/>
  <c r="M249" i="10"/>
  <c r="J249" i="10"/>
  <c r="AH248" i="10"/>
  <c r="AG248" i="10"/>
  <c r="AF248" i="10"/>
  <c r="AE248" i="10"/>
  <c r="AD248" i="10"/>
  <c r="AC248" i="10"/>
  <c r="K248" i="10"/>
  <c r="L248" i="10"/>
  <c r="M248" i="10"/>
  <c r="J248" i="10"/>
  <c r="AH247" i="10"/>
  <c r="AG247" i="10"/>
  <c r="AF247" i="10"/>
  <c r="AE247" i="10"/>
  <c r="AD247" i="10"/>
  <c r="AC247" i="10"/>
  <c r="K247" i="10"/>
  <c r="L247" i="10"/>
  <c r="M247" i="10"/>
  <c r="J247" i="10"/>
  <c r="AH246" i="10"/>
  <c r="AG246" i="10"/>
  <c r="AF246" i="10"/>
  <c r="AE246" i="10"/>
  <c r="AD246" i="10"/>
  <c r="AC246" i="10"/>
  <c r="K246" i="10"/>
  <c r="L246" i="10"/>
  <c r="M246" i="10"/>
  <c r="J246" i="10"/>
  <c r="AH245" i="10"/>
  <c r="AG245" i="10"/>
  <c r="AF245" i="10"/>
  <c r="AE245" i="10"/>
  <c r="AD245" i="10"/>
  <c r="AC245" i="10"/>
  <c r="J245" i="10"/>
  <c r="AH244" i="10"/>
  <c r="AG244" i="10"/>
  <c r="AF244" i="10"/>
  <c r="AE244" i="10"/>
  <c r="AD244" i="10"/>
  <c r="AC244" i="10"/>
  <c r="J244" i="10"/>
  <c r="AH243" i="10"/>
  <c r="AG243" i="10"/>
  <c r="AF243" i="10"/>
  <c r="AE243" i="10"/>
  <c r="AD243" i="10"/>
  <c r="AC243" i="10"/>
  <c r="J243" i="10"/>
  <c r="AH242" i="10"/>
  <c r="AG242" i="10"/>
  <c r="AF242" i="10"/>
  <c r="AE242" i="10"/>
  <c r="AD242" i="10"/>
  <c r="AC242" i="10"/>
  <c r="K242" i="10"/>
  <c r="L242" i="10"/>
  <c r="M242" i="10"/>
  <c r="J242" i="10"/>
  <c r="AH241" i="10"/>
  <c r="AG241" i="10"/>
  <c r="AF241" i="10"/>
  <c r="AE241" i="10"/>
  <c r="AD241" i="10"/>
  <c r="AC241" i="10"/>
  <c r="M241" i="10"/>
  <c r="J241" i="10"/>
  <c r="AH240" i="10"/>
  <c r="AG240" i="10"/>
  <c r="AF240" i="10"/>
  <c r="AE240" i="10"/>
  <c r="AD240" i="10"/>
  <c r="AC240" i="10"/>
  <c r="J240" i="10"/>
  <c r="AH239" i="10"/>
  <c r="AG239" i="10"/>
  <c r="AF239" i="10"/>
  <c r="AE239" i="10"/>
  <c r="AD239" i="10"/>
  <c r="AC239" i="10"/>
  <c r="J239" i="10"/>
  <c r="AH238" i="10"/>
  <c r="AG238" i="10"/>
  <c r="AF238" i="10"/>
  <c r="AE238" i="10"/>
  <c r="AD238" i="10"/>
  <c r="AC238" i="10"/>
  <c r="K238" i="10"/>
  <c r="L238" i="10"/>
  <c r="M238" i="10"/>
  <c r="J238" i="10"/>
  <c r="AH237" i="10"/>
  <c r="AG237" i="10"/>
  <c r="AF237" i="10"/>
  <c r="AE237" i="10"/>
  <c r="AD237" i="10"/>
  <c r="AC237" i="10"/>
  <c r="K237" i="10"/>
  <c r="L237" i="10"/>
  <c r="M237" i="10"/>
  <c r="J237" i="10"/>
  <c r="AH236" i="10"/>
  <c r="AG236" i="10"/>
  <c r="AF236" i="10"/>
  <c r="AE236" i="10"/>
  <c r="AD236" i="10"/>
  <c r="AC236" i="10"/>
  <c r="K236" i="10"/>
  <c r="L236" i="10"/>
  <c r="M236" i="10"/>
  <c r="J236" i="10"/>
  <c r="AH235" i="10"/>
  <c r="AG235" i="10"/>
  <c r="AF235" i="10"/>
  <c r="AE235" i="10"/>
  <c r="AD235" i="10"/>
  <c r="AC235" i="10"/>
  <c r="K235" i="10"/>
  <c r="L235" i="10"/>
  <c r="M235" i="10"/>
  <c r="J235" i="10"/>
  <c r="AH234" i="10"/>
  <c r="AG234" i="10"/>
  <c r="AF234" i="10"/>
  <c r="AE234" i="10"/>
  <c r="AD234" i="10"/>
  <c r="AC234" i="10"/>
  <c r="K234" i="10"/>
  <c r="L234" i="10"/>
  <c r="M234" i="10"/>
  <c r="J234" i="10"/>
  <c r="AH233" i="10"/>
  <c r="AG233" i="10"/>
  <c r="AF233" i="10"/>
  <c r="AE233" i="10"/>
  <c r="AD233" i="10"/>
  <c r="AC233" i="10"/>
  <c r="K233" i="10"/>
  <c r="L233" i="10"/>
  <c r="M233" i="10"/>
  <c r="J233" i="10"/>
  <c r="AH232" i="10"/>
  <c r="AG232" i="10"/>
  <c r="AF232" i="10"/>
  <c r="AE232" i="10"/>
  <c r="AD232" i="10"/>
  <c r="AC232" i="10"/>
  <c r="J232" i="10"/>
  <c r="AH231" i="10"/>
  <c r="AG231" i="10"/>
  <c r="AF231" i="10"/>
  <c r="AE231" i="10"/>
  <c r="AD231" i="10"/>
  <c r="AC231" i="10"/>
  <c r="K231" i="10"/>
  <c r="L231" i="10"/>
  <c r="M231" i="10"/>
  <c r="J231" i="10"/>
  <c r="AH230" i="10"/>
  <c r="AG230" i="10"/>
  <c r="AF230" i="10"/>
  <c r="AE230" i="10"/>
  <c r="AD230" i="10"/>
  <c r="AC230" i="10"/>
  <c r="K230" i="10"/>
  <c r="L230" i="10"/>
  <c r="M230" i="10"/>
  <c r="J230" i="10"/>
  <c r="AH229" i="10"/>
  <c r="AG229" i="10"/>
  <c r="AF229" i="10"/>
  <c r="AE229" i="10"/>
  <c r="AD229" i="10"/>
  <c r="AC229" i="10"/>
  <c r="K229" i="10"/>
  <c r="L229" i="10"/>
  <c r="M229" i="10"/>
  <c r="J229" i="10"/>
  <c r="AH228" i="10"/>
  <c r="AG228" i="10"/>
  <c r="AF228" i="10"/>
  <c r="AE228" i="10"/>
  <c r="AD228" i="10"/>
  <c r="AC228" i="10"/>
  <c r="K228" i="10"/>
  <c r="L228" i="10"/>
  <c r="M228" i="10"/>
  <c r="J228" i="10"/>
  <c r="AH227" i="10"/>
  <c r="AG227" i="10"/>
  <c r="AF227" i="10"/>
  <c r="AE227" i="10"/>
  <c r="AD227" i="10"/>
  <c r="AC227" i="10"/>
  <c r="K227" i="10"/>
  <c r="L227" i="10"/>
  <c r="M227" i="10"/>
  <c r="J227" i="10"/>
  <c r="AH226" i="10"/>
  <c r="AG226" i="10"/>
  <c r="AF226" i="10"/>
  <c r="AE226" i="10"/>
  <c r="AD226" i="10"/>
  <c r="AC226" i="10"/>
  <c r="M226" i="10"/>
  <c r="J226" i="10"/>
  <c r="AH225" i="10"/>
  <c r="AG225" i="10"/>
  <c r="AF225" i="10"/>
  <c r="AE225" i="10"/>
  <c r="AD225" i="10"/>
  <c r="AC225" i="10"/>
  <c r="M225" i="10"/>
  <c r="J225" i="10"/>
  <c r="AH224" i="10"/>
  <c r="AG224" i="10"/>
  <c r="AF224" i="10"/>
  <c r="AE224" i="10"/>
  <c r="AD224" i="10"/>
  <c r="AC224" i="10"/>
  <c r="K224" i="10"/>
  <c r="L224" i="10"/>
  <c r="M224" i="10"/>
  <c r="J224" i="10"/>
  <c r="AH223" i="10"/>
  <c r="AG223" i="10"/>
  <c r="AF223" i="10"/>
  <c r="AE223" i="10"/>
  <c r="AD223" i="10"/>
  <c r="AC223" i="10"/>
  <c r="K223" i="10"/>
  <c r="L223" i="10"/>
  <c r="M223" i="10"/>
  <c r="J223" i="10"/>
  <c r="AH222" i="10"/>
  <c r="AG222" i="10"/>
  <c r="AF222" i="10"/>
  <c r="AE222" i="10"/>
  <c r="AD222" i="10"/>
  <c r="AC222" i="10"/>
  <c r="M222" i="10"/>
  <c r="J222" i="10"/>
  <c r="AH221" i="10"/>
  <c r="AG221" i="10"/>
  <c r="AF221" i="10"/>
  <c r="AE221" i="10"/>
  <c r="AD221" i="10"/>
  <c r="AC221" i="10"/>
  <c r="M221" i="10"/>
  <c r="J221" i="10"/>
  <c r="AH220" i="10"/>
  <c r="AG220" i="10"/>
  <c r="AF220" i="10"/>
  <c r="AE220" i="10"/>
  <c r="AD220" i="10"/>
  <c r="AC220" i="10"/>
  <c r="M220" i="10"/>
  <c r="J220" i="10"/>
  <c r="AH219" i="10"/>
  <c r="AG219" i="10"/>
  <c r="AF219" i="10"/>
  <c r="AE219" i="10"/>
  <c r="AD219" i="10"/>
  <c r="AC219" i="10"/>
  <c r="M219" i="10"/>
  <c r="J219" i="10"/>
  <c r="AH218" i="10"/>
  <c r="AG218" i="10"/>
  <c r="AF218" i="10"/>
  <c r="AE218" i="10"/>
  <c r="AD218" i="10"/>
  <c r="AC218" i="10"/>
  <c r="M218" i="10"/>
  <c r="J218" i="10"/>
  <c r="AH217" i="10"/>
  <c r="AG217" i="10"/>
  <c r="AF217" i="10"/>
  <c r="AE217" i="10"/>
  <c r="AD217" i="10"/>
  <c r="AC217" i="10"/>
  <c r="K217" i="10"/>
  <c r="L217" i="10"/>
  <c r="M217" i="10"/>
  <c r="J217" i="10"/>
  <c r="AH216" i="10"/>
  <c r="AG216" i="10"/>
  <c r="AF216" i="10"/>
  <c r="AE216" i="10"/>
  <c r="AD216" i="10"/>
  <c r="AC216" i="10"/>
  <c r="K216" i="10"/>
  <c r="L216" i="10"/>
  <c r="M216" i="10"/>
  <c r="J216" i="10"/>
  <c r="AH215" i="10"/>
  <c r="AG215" i="10"/>
  <c r="AF215" i="10"/>
  <c r="AE215" i="10"/>
  <c r="AD215" i="10"/>
  <c r="AC215" i="10"/>
  <c r="K215" i="10"/>
  <c r="L215" i="10"/>
  <c r="M215" i="10"/>
  <c r="J215" i="10"/>
  <c r="AH214" i="10"/>
  <c r="AG214" i="10"/>
  <c r="AF214" i="10"/>
  <c r="AE214" i="10"/>
  <c r="AD214" i="10"/>
  <c r="AC214" i="10"/>
  <c r="K214" i="10"/>
  <c r="L214" i="10"/>
  <c r="M214" i="10"/>
  <c r="J214" i="10"/>
  <c r="AH213" i="10"/>
  <c r="AG213" i="10"/>
  <c r="AF213" i="10"/>
  <c r="AE213" i="10"/>
  <c r="AD213" i="10"/>
  <c r="AC213" i="10"/>
  <c r="K213" i="10"/>
  <c r="L213" i="10"/>
  <c r="M213" i="10"/>
  <c r="J213" i="10"/>
  <c r="AH212" i="10"/>
  <c r="AG212" i="10"/>
  <c r="AF212" i="10"/>
  <c r="AE212" i="10"/>
  <c r="AD212" i="10"/>
  <c r="AC212" i="10"/>
  <c r="K212" i="10"/>
  <c r="L212" i="10"/>
  <c r="M212" i="10"/>
  <c r="J212" i="10"/>
  <c r="AH211" i="10"/>
  <c r="AG211" i="10"/>
  <c r="AF211" i="10"/>
  <c r="AE211" i="10"/>
  <c r="AD211" i="10"/>
  <c r="AC211" i="10"/>
  <c r="K211" i="10"/>
  <c r="L211" i="10"/>
  <c r="M211" i="10"/>
  <c r="J211" i="10"/>
  <c r="AH210" i="10"/>
  <c r="AG210" i="10"/>
  <c r="AF210" i="10"/>
  <c r="AE210" i="10"/>
  <c r="AD210" i="10"/>
  <c r="AC210" i="10"/>
  <c r="K210" i="10"/>
  <c r="L210" i="10"/>
  <c r="M210" i="10"/>
  <c r="J210" i="10"/>
  <c r="AH209" i="10"/>
  <c r="AG209" i="10"/>
  <c r="AF209" i="10"/>
  <c r="AE209" i="10"/>
  <c r="AD209" i="10"/>
  <c r="AC209" i="10"/>
  <c r="K209" i="10"/>
  <c r="L209" i="10"/>
  <c r="M209" i="10"/>
  <c r="J209" i="10"/>
  <c r="AH208" i="10"/>
  <c r="AG208" i="10"/>
  <c r="AF208" i="10"/>
  <c r="AE208" i="10"/>
  <c r="AD208" i="10"/>
  <c r="AC208" i="10"/>
  <c r="K208" i="10"/>
  <c r="L208" i="10"/>
  <c r="M208" i="10"/>
  <c r="J208" i="10"/>
  <c r="AH207" i="10"/>
  <c r="AG207" i="10"/>
  <c r="AF207" i="10"/>
  <c r="AE207" i="10"/>
  <c r="AD207" i="10"/>
  <c r="AC207" i="10"/>
  <c r="K207" i="10"/>
  <c r="L207" i="10"/>
  <c r="M207" i="10"/>
  <c r="J207" i="10"/>
  <c r="AH206" i="10"/>
  <c r="AG206" i="10"/>
  <c r="AF206" i="10"/>
  <c r="AE206" i="10"/>
  <c r="AD206" i="10"/>
  <c r="AC206" i="10"/>
  <c r="K206" i="10"/>
  <c r="L206" i="10"/>
  <c r="M206" i="10"/>
  <c r="J206" i="10"/>
  <c r="AH205" i="10"/>
  <c r="AG205" i="10"/>
  <c r="AF205" i="10"/>
  <c r="AE205" i="10"/>
  <c r="AD205" i="10"/>
  <c r="AC205" i="10"/>
  <c r="K205" i="10"/>
  <c r="L205" i="10"/>
  <c r="M205" i="10"/>
  <c r="J205" i="10"/>
  <c r="AH204" i="10"/>
  <c r="AG204" i="10"/>
  <c r="AF204" i="10"/>
  <c r="AE204" i="10"/>
  <c r="AD204" i="10"/>
  <c r="AC204" i="10"/>
  <c r="K204" i="10"/>
  <c r="L204" i="10"/>
  <c r="M204" i="10"/>
  <c r="J204" i="10"/>
  <c r="AH203" i="10"/>
  <c r="AG203" i="10"/>
  <c r="AF203" i="10"/>
  <c r="AE203" i="10"/>
  <c r="AD203" i="10"/>
  <c r="AC203" i="10"/>
  <c r="K203" i="10"/>
  <c r="L203" i="10"/>
  <c r="M203" i="10"/>
  <c r="J203" i="10"/>
  <c r="AH202" i="10"/>
  <c r="AG202" i="10"/>
  <c r="AF202" i="10"/>
  <c r="AE202" i="10"/>
  <c r="AD202" i="10"/>
  <c r="AC202" i="10"/>
  <c r="K202" i="10"/>
  <c r="L202" i="10"/>
  <c r="M202" i="10"/>
  <c r="J202" i="10"/>
  <c r="AH201" i="10"/>
  <c r="AG201" i="10"/>
  <c r="AF201" i="10"/>
  <c r="AE201" i="10"/>
  <c r="AD201" i="10"/>
  <c r="AC201" i="10"/>
  <c r="K201" i="10"/>
  <c r="L201" i="10"/>
  <c r="M201" i="10"/>
  <c r="J201" i="10"/>
  <c r="AH200" i="10"/>
  <c r="AG200" i="10"/>
  <c r="AF200" i="10"/>
  <c r="AE200" i="10"/>
  <c r="AD200" i="10"/>
  <c r="AC200" i="10"/>
  <c r="K200" i="10"/>
  <c r="L200" i="10"/>
  <c r="M200" i="10"/>
  <c r="J200" i="10"/>
  <c r="AH199" i="10"/>
  <c r="AG199" i="10"/>
  <c r="AF199" i="10"/>
  <c r="AE199" i="10"/>
  <c r="AD199" i="10"/>
  <c r="AC199" i="10"/>
  <c r="K199" i="10"/>
  <c r="L199" i="10"/>
  <c r="M199" i="10"/>
  <c r="J199" i="10"/>
  <c r="AH198" i="10"/>
  <c r="AG198" i="10"/>
  <c r="AF198" i="10"/>
  <c r="AE198" i="10"/>
  <c r="AD198" i="10"/>
  <c r="AC198" i="10"/>
  <c r="K198" i="10"/>
  <c r="L198" i="10"/>
  <c r="M198" i="10"/>
  <c r="J198" i="10"/>
  <c r="AH197" i="10"/>
  <c r="AG197" i="10"/>
  <c r="AF197" i="10"/>
  <c r="AE197" i="10"/>
  <c r="AD197" i="10"/>
  <c r="AC197" i="10"/>
  <c r="K197" i="10"/>
  <c r="L197" i="10"/>
  <c r="M197" i="10"/>
  <c r="J197" i="10"/>
  <c r="AH196" i="10"/>
  <c r="AG196" i="10"/>
  <c r="AF196" i="10"/>
  <c r="AE196" i="10"/>
  <c r="AD196" i="10"/>
  <c r="AC196" i="10"/>
  <c r="K196" i="10"/>
  <c r="L196" i="10"/>
  <c r="M196" i="10"/>
  <c r="J196" i="10"/>
  <c r="AH195" i="10"/>
  <c r="AG195" i="10"/>
  <c r="AF195" i="10"/>
  <c r="AE195" i="10"/>
  <c r="AD195" i="10"/>
  <c r="AC195" i="10"/>
  <c r="K195" i="10"/>
  <c r="L195" i="10"/>
  <c r="M195" i="10"/>
  <c r="J195" i="10"/>
  <c r="AH194" i="10"/>
  <c r="AG194" i="10"/>
  <c r="AF194" i="10"/>
  <c r="AE194" i="10"/>
  <c r="AD194" i="10"/>
  <c r="AC194" i="10"/>
  <c r="K194" i="10"/>
  <c r="L194" i="10"/>
  <c r="M194" i="10"/>
  <c r="J194" i="10"/>
  <c r="AH193" i="10"/>
  <c r="AG193" i="10"/>
  <c r="AF193" i="10"/>
  <c r="AE193" i="10"/>
  <c r="AD193" i="10"/>
  <c r="AC193" i="10"/>
  <c r="K193" i="10"/>
  <c r="L193" i="10"/>
  <c r="M193" i="10"/>
  <c r="J193" i="10"/>
  <c r="AH192" i="10"/>
  <c r="AG192" i="10"/>
  <c r="AF192" i="10"/>
  <c r="AE192" i="10"/>
  <c r="AD192" i="10"/>
  <c r="AC192" i="10"/>
  <c r="K192" i="10"/>
  <c r="L192" i="10"/>
  <c r="M192" i="10"/>
  <c r="J192" i="10"/>
  <c r="AH191" i="10"/>
  <c r="AG191" i="10"/>
  <c r="AF191" i="10"/>
  <c r="AE191" i="10"/>
  <c r="AD191" i="10"/>
  <c r="AC191" i="10"/>
  <c r="K191" i="10"/>
  <c r="L191" i="10"/>
  <c r="M191" i="10"/>
  <c r="J191" i="10"/>
  <c r="AH190" i="10"/>
  <c r="AG190" i="10"/>
  <c r="AF190" i="10"/>
  <c r="AE190" i="10"/>
  <c r="AD190" i="10"/>
  <c r="AC190" i="10"/>
  <c r="K190" i="10"/>
  <c r="L190" i="10"/>
  <c r="M190" i="10"/>
  <c r="J190" i="10"/>
  <c r="AH189" i="10"/>
  <c r="AG189" i="10"/>
  <c r="AF189" i="10"/>
  <c r="AE189" i="10"/>
  <c r="AD189" i="10"/>
  <c r="AC189" i="10"/>
  <c r="K189" i="10"/>
  <c r="L189" i="10"/>
  <c r="M189" i="10"/>
  <c r="J189" i="10"/>
  <c r="AH188" i="10"/>
  <c r="AG188" i="10"/>
  <c r="AF188" i="10"/>
  <c r="AE188" i="10"/>
  <c r="AD188" i="10"/>
  <c r="AC188" i="10"/>
  <c r="K188" i="10"/>
  <c r="L188" i="10"/>
  <c r="M188" i="10"/>
  <c r="J188" i="10"/>
  <c r="AH187" i="10"/>
  <c r="AG187" i="10"/>
  <c r="AF187" i="10"/>
  <c r="AE187" i="10"/>
  <c r="AD187" i="10"/>
  <c r="AC187" i="10"/>
  <c r="K187" i="10"/>
  <c r="L187" i="10"/>
  <c r="M187" i="10"/>
  <c r="J187" i="10"/>
  <c r="AH186" i="10"/>
  <c r="AG186" i="10"/>
  <c r="AF186" i="10"/>
  <c r="AE186" i="10"/>
  <c r="AD186" i="10"/>
  <c r="AC186" i="10"/>
  <c r="K186" i="10"/>
  <c r="L186" i="10"/>
  <c r="M186" i="10"/>
  <c r="J186" i="10"/>
  <c r="AH185" i="10"/>
  <c r="AG185" i="10"/>
  <c r="AF185" i="10"/>
  <c r="AE185" i="10"/>
  <c r="AD185" i="10"/>
  <c r="AC185" i="10"/>
  <c r="K185" i="10"/>
  <c r="L185" i="10"/>
  <c r="M185" i="10"/>
  <c r="J185" i="10"/>
  <c r="AH184" i="10"/>
  <c r="AG184" i="10"/>
  <c r="AF184" i="10"/>
  <c r="AE184" i="10"/>
  <c r="AD184" i="10"/>
  <c r="AC184" i="10"/>
  <c r="K184" i="10"/>
  <c r="L184" i="10"/>
  <c r="M184" i="10"/>
  <c r="J184" i="10"/>
  <c r="AH183" i="10"/>
  <c r="AG183" i="10"/>
  <c r="AF183" i="10"/>
  <c r="AE183" i="10"/>
  <c r="AD183" i="10"/>
  <c r="AC183" i="10"/>
  <c r="K183" i="10"/>
  <c r="L183" i="10"/>
  <c r="M183" i="10"/>
  <c r="J183" i="10"/>
  <c r="AH182" i="10"/>
  <c r="AG182" i="10"/>
  <c r="AF182" i="10"/>
  <c r="AE182" i="10"/>
  <c r="AD182" i="10"/>
  <c r="AC182" i="10"/>
  <c r="K182" i="10"/>
  <c r="L182" i="10"/>
  <c r="M182" i="10"/>
  <c r="J182" i="10"/>
  <c r="AH181" i="10"/>
  <c r="AG181" i="10"/>
  <c r="AF181" i="10"/>
  <c r="AE181" i="10"/>
  <c r="AD181" i="10"/>
  <c r="AC181" i="10"/>
  <c r="K181" i="10"/>
  <c r="L181" i="10"/>
  <c r="M181" i="10"/>
  <c r="J181" i="10"/>
  <c r="AH180" i="10"/>
  <c r="AG180" i="10"/>
  <c r="AF180" i="10"/>
  <c r="AE180" i="10"/>
  <c r="AD180" i="10"/>
  <c r="AC180" i="10"/>
  <c r="K180" i="10"/>
  <c r="L180" i="10"/>
  <c r="M180" i="10"/>
  <c r="J180" i="10"/>
  <c r="AH179" i="10"/>
  <c r="AG179" i="10"/>
  <c r="AF179" i="10"/>
  <c r="AE179" i="10"/>
  <c r="AD179" i="10"/>
  <c r="AC179" i="10"/>
  <c r="K179" i="10"/>
  <c r="L179" i="10"/>
  <c r="M179" i="10"/>
  <c r="J179" i="10"/>
  <c r="AH178" i="10"/>
  <c r="AG178" i="10"/>
  <c r="AF178" i="10"/>
  <c r="AE178" i="10"/>
  <c r="AD178" i="10"/>
  <c r="AC178" i="10"/>
  <c r="M178" i="10"/>
  <c r="J178" i="10"/>
  <c r="AH177" i="10"/>
  <c r="AG177" i="10"/>
  <c r="AF177" i="10"/>
  <c r="AE177" i="10"/>
  <c r="AD177" i="10"/>
  <c r="AC177" i="10"/>
  <c r="K177" i="10"/>
  <c r="L177" i="10"/>
  <c r="M177" i="10"/>
  <c r="J177" i="10"/>
  <c r="AH176" i="10"/>
  <c r="AG176" i="10"/>
  <c r="AF176" i="10"/>
  <c r="AE176" i="10"/>
  <c r="AD176" i="10"/>
  <c r="AC176" i="10"/>
  <c r="K176" i="10"/>
  <c r="L176" i="10"/>
  <c r="M176" i="10"/>
  <c r="J176" i="10"/>
  <c r="AH175" i="10"/>
  <c r="AG175" i="10"/>
  <c r="AF175" i="10"/>
  <c r="AE175" i="10"/>
  <c r="AD175" i="10"/>
  <c r="AC175" i="10"/>
  <c r="K175" i="10"/>
  <c r="L175" i="10"/>
  <c r="M175" i="10"/>
  <c r="J175" i="10"/>
  <c r="AH174" i="10"/>
  <c r="AG174" i="10"/>
  <c r="AF174" i="10"/>
  <c r="AE174" i="10"/>
  <c r="AD174" i="10"/>
  <c r="AC174" i="10"/>
  <c r="K174" i="10"/>
  <c r="L174" i="10"/>
  <c r="M174" i="10"/>
  <c r="J174" i="10"/>
  <c r="AH173" i="10"/>
  <c r="AG173" i="10"/>
  <c r="AF173" i="10"/>
  <c r="AE173" i="10"/>
  <c r="AD173" i="10"/>
  <c r="AC173" i="10"/>
  <c r="K173" i="10"/>
  <c r="L173" i="10"/>
  <c r="M173" i="10"/>
  <c r="J173" i="10"/>
  <c r="AH172" i="10"/>
  <c r="AG172" i="10"/>
  <c r="AF172" i="10"/>
  <c r="AE172" i="10"/>
  <c r="AD172" i="10"/>
  <c r="AC172" i="10"/>
  <c r="K172" i="10"/>
  <c r="L172" i="10"/>
  <c r="M172" i="10"/>
  <c r="J172" i="10"/>
  <c r="AH171" i="10"/>
  <c r="AG171" i="10"/>
  <c r="AF171" i="10"/>
  <c r="AE171" i="10"/>
  <c r="AD171" i="10"/>
  <c r="AC171" i="10"/>
  <c r="K171" i="10"/>
  <c r="L171" i="10"/>
  <c r="M171" i="10"/>
  <c r="J171" i="10"/>
  <c r="AH170" i="10"/>
  <c r="AG170" i="10"/>
  <c r="AF170" i="10"/>
  <c r="AE170" i="10"/>
  <c r="AD170" i="10"/>
  <c r="AC170" i="10"/>
  <c r="K170" i="10"/>
  <c r="L170" i="10"/>
  <c r="M170" i="10"/>
  <c r="J170" i="10"/>
  <c r="AH169" i="10"/>
  <c r="AG169" i="10"/>
  <c r="AF169" i="10"/>
  <c r="AE169" i="10"/>
  <c r="AD169" i="10"/>
  <c r="AC169" i="10"/>
  <c r="K169" i="10"/>
  <c r="L169" i="10"/>
  <c r="M169" i="10"/>
  <c r="J169" i="10"/>
  <c r="AH168" i="10"/>
  <c r="AG168" i="10"/>
  <c r="AF168" i="10"/>
  <c r="AE168" i="10"/>
  <c r="AD168" i="10"/>
  <c r="AC168" i="10"/>
  <c r="K168" i="10"/>
  <c r="L168" i="10"/>
  <c r="M168" i="10"/>
  <c r="J168" i="10"/>
  <c r="AH167" i="10"/>
  <c r="AG167" i="10"/>
  <c r="AF167" i="10"/>
  <c r="AE167" i="10"/>
  <c r="AD167" i="10"/>
  <c r="AC167" i="10"/>
  <c r="J167" i="10"/>
  <c r="AH166" i="10"/>
  <c r="AG166" i="10"/>
  <c r="AF166" i="10"/>
  <c r="AE166" i="10"/>
  <c r="AD166" i="10"/>
  <c r="AC166" i="10"/>
  <c r="K166" i="10"/>
  <c r="L166" i="10"/>
  <c r="M166" i="10"/>
  <c r="J166" i="10"/>
  <c r="AH165" i="10"/>
  <c r="AG165" i="10"/>
  <c r="AF165" i="10"/>
  <c r="AE165" i="10"/>
  <c r="AD165" i="10"/>
  <c r="AC165" i="10"/>
  <c r="K165" i="10"/>
  <c r="L165" i="10"/>
  <c r="M165" i="10"/>
  <c r="J165" i="10"/>
  <c r="AH164" i="10"/>
  <c r="AG164" i="10"/>
  <c r="AF164" i="10"/>
  <c r="AE164" i="10"/>
  <c r="AD164" i="10"/>
  <c r="AC164" i="10"/>
  <c r="K164" i="10"/>
  <c r="L164" i="10"/>
  <c r="M164" i="10"/>
  <c r="J164" i="10"/>
  <c r="AH163" i="10"/>
  <c r="AG163" i="10"/>
  <c r="AF163" i="10"/>
  <c r="AE163" i="10"/>
  <c r="AD163" i="10"/>
  <c r="AC163" i="10"/>
  <c r="K163" i="10"/>
  <c r="L163" i="10"/>
  <c r="M163" i="10"/>
  <c r="J163" i="10"/>
  <c r="AH162" i="10"/>
  <c r="AG162" i="10"/>
  <c r="AF162" i="10"/>
  <c r="AE162" i="10"/>
  <c r="AD162" i="10"/>
  <c r="AC162" i="10"/>
  <c r="K162" i="10"/>
  <c r="L162" i="10"/>
  <c r="M162" i="10"/>
  <c r="J162" i="10"/>
  <c r="AH161" i="10"/>
  <c r="AG161" i="10"/>
  <c r="AF161" i="10"/>
  <c r="AE161" i="10"/>
  <c r="AD161" i="10"/>
  <c r="AC161" i="10"/>
  <c r="M161" i="10"/>
  <c r="J161" i="10"/>
  <c r="AH160" i="10"/>
  <c r="AG160" i="10"/>
  <c r="AF160" i="10"/>
  <c r="AE160" i="10"/>
  <c r="AD160" i="10"/>
  <c r="AC160" i="10"/>
  <c r="K160" i="10"/>
  <c r="L160" i="10"/>
  <c r="M160" i="10"/>
  <c r="J160" i="10"/>
  <c r="AH159" i="10"/>
  <c r="AG159" i="10"/>
  <c r="AF159" i="10"/>
  <c r="AE159" i="10"/>
  <c r="AD159" i="10"/>
  <c r="AC159" i="10"/>
  <c r="K159" i="10"/>
  <c r="L159" i="10"/>
  <c r="M159" i="10"/>
  <c r="J159" i="10"/>
  <c r="AH158" i="10"/>
  <c r="AG158" i="10"/>
  <c r="AF158" i="10"/>
  <c r="AE158" i="10"/>
  <c r="AD158" i="10"/>
  <c r="AC158" i="10"/>
  <c r="K158" i="10"/>
  <c r="L158" i="10"/>
  <c r="M158" i="10"/>
  <c r="J158" i="10"/>
  <c r="AH157" i="10"/>
  <c r="AG157" i="10"/>
  <c r="AF157" i="10"/>
  <c r="AE157" i="10"/>
  <c r="AD157" i="10"/>
  <c r="AC157" i="10"/>
  <c r="K157" i="10"/>
  <c r="L157" i="10"/>
  <c r="M157" i="10"/>
  <c r="J157" i="10"/>
  <c r="AH156" i="10"/>
  <c r="AG156" i="10"/>
  <c r="AF156" i="10"/>
  <c r="AE156" i="10"/>
  <c r="AD156" i="10"/>
  <c r="AC156" i="10"/>
  <c r="K156" i="10"/>
  <c r="L156" i="10"/>
  <c r="M156" i="10"/>
  <c r="J156" i="10"/>
  <c r="AH155" i="10"/>
  <c r="AG155" i="10"/>
  <c r="AF155" i="10"/>
  <c r="AE155" i="10"/>
  <c r="AD155" i="10"/>
  <c r="AC155" i="10"/>
  <c r="J155" i="10"/>
  <c r="AH154" i="10"/>
  <c r="AG154" i="10"/>
  <c r="AF154" i="10"/>
  <c r="AE154" i="10"/>
  <c r="AD154" i="10"/>
  <c r="AC154" i="10"/>
  <c r="M154" i="10"/>
  <c r="J154" i="10"/>
  <c r="AH153" i="10"/>
  <c r="AG153" i="10"/>
  <c r="AF153" i="10"/>
  <c r="AE153" i="10"/>
  <c r="AD153" i="10"/>
  <c r="AC153" i="10"/>
  <c r="M153" i="10"/>
  <c r="J153" i="10"/>
  <c r="AH152" i="10"/>
  <c r="AG152" i="10"/>
  <c r="AF152" i="10"/>
  <c r="AE152" i="10"/>
  <c r="AD152" i="10"/>
  <c r="AC152" i="10"/>
  <c r="M152" i="10"/>
  <c r="J152" i="10"/>
  <c r="AH151" i="10"/>
  <c r="AG151" i="10"/>
  <c r="AF151" i="10"/>
  <c r="AE151" i="10"/>
  <c r="AD151" i="10"/>
  <c r="AC151" i="10"/>
  <c r="K151" i="10"/>
  <c r="L151" i="10"/>
  <c r="M151" i="10"/>
  <c r="J151" i="10"/>
  <c r="AH150" i="10"/>
  <c r="AG150" i="10"/>
  <c r="AF150" i="10"/>
  <c r="AE150" i="10"/>
  <c r="AD150" i="10"/>
  <c r="AC150" i="10"/>
  <c r="K150" i="10"/>
  <c r="L150" i="10"/>
  <c r="M150" i="10"/>
  <c r="J150" i="10"/>
  <c r="AH149" i="10"/>
  <c r="AG149" i="10"/>
  <c r="AF149" i="10"/>
  <c r="AE149" i="10"/>
  <c r="AD149" i="10"/>
  <c r="AC149" i="10"/>
  <c r="K149" i="10"/>
  <c r="L149" i="10"/>
  <c r="M149" i="10"/>
  <c r="J149" i="10"/>
  <c r="AH148" i="10"/>
  <c r="AG148" i="10"/>
  <c r="AF148" i="10"/>
  <c r="AE148" i="10"/>
  <c r="AD148" i="10"/>
  <c r="AC148" i="10"/>
  <c r="K148" i="10"/>
  <c r="L148" i="10"/>
  <c r="M148" i="10"/>
  <c r="J148" i="10"/>
  <c r="AH147" i="10"/>
  <c r="AG147" i="10"/>
  <c r="AF147" i="10"/>
  <c r="AE147" i="10"/>
  <c r="AD147" i="10"/>
  <c r="AC147" i="10"/>
  <c r="K147" i="10"/>
  <c r="L147" i="10"/>
  <c r="M147" i="10"/>
  <c r="J147" i="10"/>
  <c r="AH146" i="10"/>
  <c r="AG146" i="10"/>
  <c r="AF146" i="10"/>
  <c r="AE146" i="10"/>
  <c r="AD146" i="10"/>
  <c r="AC146" i="10"/>
  <c r="M146" i="10"/>
  <c r="J146" i="10"/>
  <c r="AH145" i="10"/>
  <c r="AG145" i="10"/>
  <c r="AF145" i="10"/>
  <c r="AE145" i="10"/>
  <c r="AD145" i="10"/>
  <c r="AC145" i="10"/>
  <c r="M145" i="10"/>
  <c r="J145" i="10"/>
  <c r="AH144" i="10"/>
  <c r="AG144" i="10"/>
  <c r="AF144" i="10"/>
  <c r="AE144" i="10"/>
  <c r="AD144" i="10"/>
  <c r="AC144" i="10"/>
  <c r="J144" i="10"/>
  <c r="AH143" i="10"/>
  <c r="AG143" i="10"/>
  <c r="AF143" i="10"/>
  <c r="AE143" i="10"/>
  <c r="AD143" i="10"/>
  <c r="AC143" i="10"/>
  <c r="K143" i="10"/>
  <c r="L143" i="10"/>
  <c r="M143" i="10"/>
  <c r="J143" i="10"/>
  <c r="AH142" i="10"/>
  <c r="AG142" i="10"/>
  <c r="AF142" i="10"/>
  <c r="AE142" i="10"/>
  <c r="AD142" i="10"/>
  <c r="AC142" i="10"/>
  <c r="K142" i="10"/>
  <c r="L142" i="10"/>
  <c r="M142" i="10"/>
  <c r="J142" i="10"/>
  <c r="AH141" i="10"/>
  <c r="AG141" i="10"/>
  <c r="AF141" i="10"/>
  <c r="AE141" i="10"/>
  <c r="AD141" i="10"/>
  <c r="AC141" i="10"/>
  <c r="K141" i="10"/>
  <c r="L141" i="10"/>
  <c r="M141" i="10"/>
  <c r="J141" i="10"/>
  <c r="AH140" i="10"/>
  <c r="AG140" i="10"/>
  <c r="AF140" i="10"/>
  <c r="AE140" i="10"/>
  <c r="AD140" i="10"/>
  <c r="AC140" i="10"/>
  <c r="K140" i="10"/>
  <c r="L140" i="10"/>
  <c r="M140" i="10"/>
  <c r="J140" i="10"/>
  <c r="AH139" i="10"/>
  <c r="AG139" i="10"/>
  <c r="AF139" i="10"/>
  <c r="AE139" i="10"/>
  <c r="AD139" i="10"/>
  <c r="AC139" i="10"/>
  <c r="K139" i="10"/>
  <c r="L139" i="10"/>
  <c r="M139" i="10"/>
  <c r="J139" i="10"/>
  <c r="AH138" i="10"/>
  <c r="AG138" i="10"/>
  <c r="AF138" i="10"/>
  <c r="AE138" i="10"/>
  <c r="AD138" i="10"/>
  <c r="AC138" i="10"/>
  <c r="K138" i="10"/>
  <c r="L138" i="10"/>
  <c r="M138" i="10"/>
  <c r="J138" i="10"/>
  <c r="AH137" i="10"/>
  <c r="AG137" i="10"/>
  <c r="AF137" i="10"/>
  <c r="AE137" i="10"/>
  <c r="AD137" i="10"/>
  <c r="AC137" i="10"/>
  <c r="K137" i="10"/>
  <c r="L137" i="10"/>
  <c r="M137" i="10"/>
  <c r="J137" i="10"/>
  <c r="AH136" i="10"/>
  <c r="AG136" i="10"/>
  <c r="AF136" i="10"/>
  <c r="AE136" i="10"/>
  <c r="AD136" i="10"/>
  <c r="AC136" i="10"/>
  <c r="J136" i="10"/>
  <c r="AH135" i="10"/>
  <c r="AG135" i="10"/>
  <c r="AF135" i="10"/>
  <c r="AE135" i="10"/>
  <c r="AD135" i="10"/>
  <c r="AC135" i="10"/>
  <c r="K135" i="10"/>
  <c r="L135" i="10"/>
  <c r="M135" i="10"/>
  <c r="J135" i="10"/>
  <c r="AH134" i="10"/>
  <c r="AG134" i="10"/>
  <c r="AF134" i="10"/>
  <c r="AE134" i="10"/>
  <c r="AD134" i="10"/>
  <c r="AC134" i="10"/>
  <c r="J134" i="10"/>
  <c r="AH133" i="10"/>
  <c r="AG133" i="10"/>
  <c r="AF133" i="10"/>
  <c r="AE133" i="10"/>
  <c r="AD133" i="10"/>
  <c r="AC133" i="10"/>
  <c r="K133" i="10"/>
  <c r="L133" i="10"/>
  <c r="M133" i="10"/>
  <c r="J133" i="10"/>
  <c r="AH132" i="10"/>
  <c r="AG132" i="10"/>
  <c r="AF132" i="10"/>
  <c r="AE132" i="10"/>
  <c r="AD132" i="10"/>
  <c r="AC132" i="10"/>
  <c r="K132" i="10"/>
  <c r="L132" i="10"/>
  <c r="M132" i="10"/>
  <c r="J132" i="10"/>
  <c r="AH131" i="10"/>
  <c r="AG131" i="10"/>
  <c r="AF131" i="10"/>
  <c r="AE131" i="10"/>
  <c r="AD131" i="10"/>
  <c r="AC131" i="10"/>
  <c r="J131" i="10"/>
  <c r="AH130" i="10"/>
  <c r="AG130" i="10"/>
  <c r="AF130" i="10"/>
  <c r="AE130" i="10"/>
  <c r="AD130" i="10"/>
  <c r="AC130" i="10"/>
  <c r="J130" i="10"/>
  <c r="AH129" i="10"/>
  <c r="AG129" i="10"/>
  <c r="AF129" i="10"/>
  <c r="AE129" i="10"/>
  <c r="AD129" i="10"/>
  <c r="AC129" i="10"/>
  <c r="M129" i="10"/>
  <c r="J129" i="10"/>
  <c r="AH128" i="10"/>
  <c r="AG128" i="10"/>
  <c r="AF128" i="10"/>
  <c r="AE128" i="10"/>
  <c r="AD128" i="10"/>
  <c r="AC128" i="10"/>
  <c r="M128" i="10"/>
  <c r="J128" i="10"/>
  <c r="AH127" i="10"/>
  <c r="AG127" i="10"/>
  <c r="AF127" i="10"/>
  <c r="AE127" i="10"/>
  <c r="AD127" i="10"/>
  <c r="AC127" i="10"/>
  <c r="M127" i="10"/>
  <c r="J127" i="10"/>
  <c r="AH126" i="10"/>
  <c r="AG126" i="10"/>
  <c r="AF126" i="10"/>
  <c r="AE126" i="10"/>
  <c r="AD126" i="10"/>
  <c r="AC126" i="10"/>
  <c r="M126" i="10"/>
  <c r="J126" i="10"/>
  <c r="AH125" i="10"/>
  <c r="AG125" i="10"/>
  <c r="AF125" i="10"/>
  <c r="AE125" i="10"/>
  <c r="AD125" i="10"/>
  <c r="AC125" i="10"/>
  <c r="K125" i="10"/>
  <c r="L125" i="10"/>
  <c r="M125" i="10"/>
  <c r="J125" i="10"/>
  <c r="AH124" i="10"/>
  <c r="AG124" i="10"/>
  <c r="AF124" i="10"/>
  <c r="AE124" i="10"/>
  <c r="AD124" i="10"/>
  <c r="AC124" i="10"/>
  <c r="K124" i="10"/>
  <c r="L124" i="10"/>
  <c r="M124" i="10"/>
  <c r="J124" i="10"/>
  <c r="AH123" i="10"/>
  <c r="AG123" i="10"/>
  <c r="AF123" i="10"/>
  <c r="AE123" i="10"/>
  <c r="AD123" i="10"/>
  <c r="AC123" i="10"/>
  <c r="K123" i="10"/>
  <c r="L123" i="10"/>
  <c r="M123" i="10"/>
  <c r="J123" i="10"/>
  <c r="AH122" i="10"/>
  <c r="AG122" i="10"/>
  <c r="AF122" i="10"/>
  <c r="AE122" i="10"/>
  <c r="AD122" i="10"/>
  <c r="AC122" i="10"/>
  <c r="K122" i="10"/>
  <c r="L122" i="10"/>
  <c r="M122" i="10"/>
  <c r="J122" i="10"/>
  <c r="AH121" i="10"/>
  <c r="AG121" i="10"/>
  <c r="AF121" i="10"/>
  <c r="AE121" i="10"/>
  <c r="AD121" i="10"/>
  <c r="AC121" i="10"/>
  <c r="K121" i="10"/>
  <c r="L121" i="10"/>
  <c r="M121" i="10"/>
  <c r="J121" i="10"/>
  <c r="AH120" i="10"/>
  <c r="AG120" i="10"/>
  <c r="AF120" i="10"/>
  <c r="AE120" i="10"/>
  <c r="AD120" i="10"/>
  <c r="AC120" i="10"/>
  <c r="K120" i="10"/>
  <c r="L120" i="10"/>
  <c r="M120" i="10"/>
  <c r="J120" i="10"/>
  <c r="AH119" i="10"/>
  <c r="AG119" i="10"/>
  <c r="AF119" i="10"/>
  <c r="AE119" i="10"/>
  <c r="AD119" i="10"/>
  <c r="AC119" i="10"/>
  <c r="K119" i="10"/>
  <c r="L119" i="10"/>
  <c r="M119" i="10"/>
  <c r="J119" i="10"/>
  <c r="AH118" i="10"/>
  <c r="AG118" i="10"/>
  <c r="AF118" i="10"/>
  <c r="AE118" i="10"/>
  <c r="AD118" i="10"/>
  <c r="AC118" i="10"/>
  <c r="K118" i="10"/>
  <c r="L118" i="10"/>
  <c r="M118" i="10"/>
  <c r="J118" i="10"/>
  <c r="AH117" i="10"/>
  <c r="AG117" i="10"/>
  <c r="AF117" i="10"/>
  <c r="AE117" i="10"/>
  <c r="AD117" i="10"/>
  <c r="AC117" i="10"/>
  <c r="K117" i="10"/>
  <c r="L117" i="10"/>
  <c r="M117" i="10"/>
  <c r="J117" i="10"/>
  <c r="AH116" i="10"/>
  <c r="AG116" i="10"/>
  <c r="AF116" i="10"/>
  <c r="AE116" i="10"/>
  <c r="AD116" i="10"/>
  <c r="AC116" i="10"/>
  <c r="M116" i="10"/>
  <c r="J116" i="10"/>
  <c r="AH115" i="10"/>
  <c r="AG115" i="10"/>
  <c r="AF115" i="10"/>
  <c r="AE115" i="10"/>
  <c r="AD115" i="10"/>
  <c r="AC115" i="10"/>
  <c r="K115" i="10"/>
  <c r="L115" i="10"/>
  <c r="M115" i="10"/>
  <c r="J115" i="10"/>
  <c r="AH114" i="10"/>
  <c r="AG114" i="10"/>
  <c r="AF114" i="10"/>
  <c r="AE114" i="10"/>
  <c r="AD114" i="10"/>
  <c r="AC114" i="10"/>
  <c r="K114" i="10"/>
  <c r="L114" i="10"/>
  <c r="M114" i="10"/>
  <c r="J114" i="10"/>
  <c r="AH113" i="10"/>
  <c r="AG113" i="10"/>
  <c r="AF113" i="10"/>
  <c r="AE113" i="10"/>
  <c r="AD113" i="10"/>
  <c r="AC113" i="10"/>
  <c r="K113" i="10"/>
  <c r="L113" i="10"/>
  <c r="M113" i="10"/>
  <c r="J113" i="10"/>
  <c r="AH112" i="10"/>
  <c r="AG112" i="10"/>
  <c r="AF112" i="10"/>
  <c r="AE112" i="10"/>
  <c r="AD112" i="10"/>
  <c r="AC112" i="10"/>
  <c r="M112" i="10"/>
  <c r="J112" i="10"/>
  <c r="AH111" i="10"/>
  <c r="AG111" i="10"/>
  <c r="AF111" i="10"/>
  <c r="AE111" i="10"/>
  <c r="AD111" i="10"/>
  <c r="AC111" i="10"/>
  <c r="M111" i="10"/>
  <c r="J111" i="10"/>
  <c r="AH110" i="10"/>
  <c r="AG110" i="10"/>
  <c r="AF110" i="10"/>
  <c r="AE110" i="10"/>
  <c r="AD110" i="10"/>
  <c r="AC110" i="10"/>
  <c r="M110" i="10"/>
  <c r="J110" i="10"/>
  <c r="AH109" i="10"/>
  <c r="AG109" i="10"/>
  <c r="AF109" i="10"/>
  <c r="AE109" i="10"/>
  <c r="AD109" i="10"/>
  <c r="AC109" i="10"/>
  <c r="M109" i="10"/>
  <c r="J109" i="10"/>
  <c r="AH108" i="10"/>
  <c r="AG108" i="10"/>
  <c r="AF108" i="10"/>
  <c r="AE108" i="10"/>
  <c r="AD108" i="10"/>
  <c r="AC108" i="10"/>
  <c r="K108" i="10"/>
  <c r="L108" i="10"/>
  <c r="M108" i="10"/>
  <c r="J108" i="10"/>
  <c r="AH107" i="10"/>
  <c r="AG107" i="10"/>
  <c r="AF107" i="10"/>
  <c r="AE107" i="10"/>
  <c r="AD107" i="10"/>
  <c r="AC107" i="10"/>
  <c r="K107" i="10"/>
  <c r="L107" i="10"/>
  <c r="M107" i="10"/>
  <c r="J107" i="10"/>
  <c r="AH106" i="10"/>
  <c r="AG106" i="10"/>
  <c r="AF106" i="10"/>
  <c r="AE106" i="10"/>
  <c r="AD106" i="10"/>
  <c r="AC106" i="10"/>
  <c r="K106" i="10"/>
  <c r="L106" i="10"/>
  <c r="M106" i="10"/>
  <c r="J106" i="10"/>
  <c r="AH105" i="10"/>
  <c r="AG105" i="10"/>
  <c r="AF105" i="10"/>
  <c r="AE105" i="10"/>
  <c r="AD105" i="10"/>
  <c r="AC105" i="10"/>
  <c r="K105" i="10"/>
  <c r="L105" i="10"/>
  <c r="M105" i="10"/>
  <c r="J105" i="10"/>
  <c r="AH104" i="10"/>
  <c r="AG104" i="10"/>
  <c r="AF104" i="10"/>
  <c r="AE104" i="10"/>
  <c r="AD104" i="10"/>
  <c r="AC104" i="10"/>
  <c r="K104" i="10"/>
  <c r="L104" i="10"/>
  <c r="M104" i="10"/>
  <c r="J104" i="10"/>
  <c r="AH103" i="10"/>
  <c r="AG103" i="10"/>
  <c r="AF103" i="10"/>
  <c r="AE103" i="10"/>
  <c r="AD103" i="10"/>
  <c r="AC103" i="10"/>
  <c r="K103" i="10"/>
  <c r="L103" i="10"/>
  <c r="M103" i="10"/>
  <c r="J103" i="10"/>
  <c r="AH102" i="10"/>
  <c r="AG102" i="10"/>
  <c r="AF102" i="10"/>
  <c r="AE102" i="10"/>
  <c r="AD102" i="10"/>
  <c r="AC102" i="10"/>
  <c r="M102" i="10"/>
  <c r="J102" i="10"/>
  <c r="AH101" i="10"/>
  <c r="AG101" i="10"/>
  <c r="AF101" i="10"/>
  <c r="AE101" i="10"/>
  <c r="AD101" i="10"/>
  <c r="AC101" i="10"/>
  <c r="K101" i="10"/>
  <c r="L101" i="10"/>
  <c r="M101" i="10"/>
  <c r="J101" i="10"/>
  <c r="AH100" i="10"/>
  <c r="AG100" i="10"/>
  <c r="AF100" i="10"/>
  <c r="AE100" i="10"/>
  <c r="AD100" i="10"/>
  <c r="AC100" i="10"/>
  <c r="K100" i="10"/>
  <c r="L100" i="10"/>
  <c r="M100" i="10"/>
  <c r="J100" i="10"/>
  <c r="AH99" i="10"/>
  <c r="AG99" i="10"/>
  <c r="AF99" i="10"/>
  <c r="AE99" i="10"/>
  <c r="AD99" i="10"/>
  <c r="AC99" i="10"/>
  <c r="K99" i="10"/>
  <c r="L99" i="10"/>
  <c r="M99" i="10"/>
  <c r="J99" i="10"/>
  <c r="AH98" i="10"/>
  <c r="AG98" i="10"/>
  <c r="AF98" i="10"/>
  <c r="AE98" i="10"/>
  <c r="AD98" i="10"/>
  <c r="AC98" i="10"/>
  <c r="K98" i="10"/>
  <c r="L98" i="10"/>
  <c r="M98" i="10"/>
  <c r="J98" i="10"/>
  <c r="AH97" i="10"/>
  <c r="AG97" i="10"/>
  <c r="AF97" i="10"/>
  <c r="AE97" i="10"/>
  <c r="AD97" i="10"/>
  <c r="AC97" i="10"/>
  <c r="K97" i="10"/>
  <c r="L97" i="10"/>
  <c r="M97" i="10"/>
  <c r="J97" i="10"/>
  <c r="AH96" i="10"/>
  <c r="AG96" i="10"/>
  <c r="AF96" i="10"/>
  <c r="AE96" i="10"/>
  <c r="AD96" i="10"/>
  <c r="AC96" i="10"/>
  <c r="K96" i="10"/>
  <c r="L96" i="10"/>
  <c r="M96" i="10"/>
  <c r="J96" i="10"/>
  <c r="AH95" i="10"/>
  <c r="AG95" i="10"/>
  <c r="AF95" i="10"/>
  <c r="AE95" i="10"/>
  <c r="AD95" i="10"/>
  <c r="AC95" i="10"/>
  <c r="M95" i="10"/>
  <c r="J95" i="10"/>
  <c r="AH94" i="10"/>
  <c r="AG94" i="10"/>
  <c r="AF94" i="10"/>
  <c r="AE94" i="10"/>
  <c r="AD94" i="10"/>
  <c r="AC94" i="10"/>
  <c r="M94" i="10"/>
  <c r="J94" i="10"/>
  <c r="AH93" i="10"/>
  <c r="AG93" i="10"/>
  <c r="AF93" i="10"/>
  <c r="AE93" i="10"/>
  <c r="AD93" i="10"/>
  <c r="AC93" i="10"/>
  <c r="M93" i="10"/>
  <c r="J93" i="10"/>
  <c r="AH92" i="10"/>
  <c r="AG92" i="10"/>
  <c r="AF92" i="10"/>
  <c r="AE92" i="10"/>
  <c r="AD92" i="10"/>
  <c r="AC92" i="10"/>
  <c r="M92" i="10"/>
  <c r="J92" i="10"/>
  <c r="AH91" i="10"/>
  <c r="AG91" i="10"/>
  <c r="AF91" i="10"/>
  <c r="AE91" i="10"/>
  <c r="AD91" i="10"/>
  <c r="AC91" i="10"/>
  <c r="M91" i="10"/>
  <c r="J91" i="10"/>
  <c r="AH90" i="10"/>
  <c r="AG90" i="10"/>
  <c r="AF90" i="10"/>
  <c r="AE90" i="10"/>
  <c r="AD90" i="10"/>
  <c r="AC90" i="10"/>
  <c r="M90" i="10"/>
  <c r="J90" i="10"/>
  <c r="AH89" i="10"/>
  <c r="AG89" i="10"/>
  <c r="AF89" i="10"/>
  <c r="AE89" i="10"/>
  <c r="AD89" i="10"/>
  <c r="AC89" i="10"/>
  <c r="M89" i="10"/>
  <c r="J89" i="10"/>
  <c r="AH88" i="10"/>
  <c r="AG88" i="10"/>
  <c r="AF88" i="10"/>
  <c r="AE88" i="10"/>
  <c r="AD88" i="10"/>
  <c r="AC88" i="10"/>
  <c r="K88" i="10"/>
  <c r="L88" i="10"/>
  <c r="M88" i="10"/>
  <c r="J88" i="10"/>
  <c r="AH87" i="10"/>
  <c r="AG87" i="10"/>
  <c r="AF87" i="10"/>
  <c r="AE87" i="10"/>
  <c r="AD87" i="10"/>
  <c r="AC87" i="10"/>
  <c r="K87" i="10"/>
  <c r="L87" i="10"/>
  <c r="M87" i="10"/>
  <c r="J87" i="10"/>
  <c r="AH86" i="10"/>
  <c r="AG86" i="10"/>
  <c r="AF86" i="10"/>
  <c r="AE86" i="10"/>
  <c r="AD86" i="10"/>
  <c r="AC86" i="10"/>
  <c r="M86" i="10"/>
  <c r="J86" i="10"/>
  <c r="AH85" i="10"/>
  <c r="AG85" i="10"/>
  <c r="AF85" i="10"/>
  <c r="AE85" i="10"/>
  <c r="AD85" i="10"/>
  <c r="AC85" i="10"/>
  <c r="K85" i="10"/>
  <c r="L85" i="10"/>
  <c r="M85" i="10"/>
  <c r="J85" i="10"/>
  <c r="AH84" i="10"/>
  <c r="AG84" i="10"/>
  <c r="AF84" i="10"/>
  <c r="AE84" i="10"/>
  <c r="AD84" i="10"/>
  <c r="AC84" i="10"/>
  <c r="M84" i="10"/>
  <c r="J84" i="10"/>
  <c r="AH83" i="10"/>
  <c r="AG83" i="10"/>
  <c r="AF83" i="10"/>
  <c r="AE83" i="10"/>
  <c r="AD83" i="10"/>
  <c r="AC83" i="10"/>
  <c r="M83" i="10"/>
  <c r="J83" i="10"/>
  <c r="AH82" i="10"/>
  <c r="AG82" i="10"/>
  <c r="AF82" i="10"/>
  <c r="AE82" i="10"/>
  <c r="AD82" i="10"/>
  <c r="AC82" i="10"/>
  <c r="M82" i="10"/>
  <c r="J82" i="10"/>
  <c r="AH81" i="10"/>
  <c r="AG81" i="10"/>
  <c r="AF81" i="10"/>
  <c r="AE81" i="10"/>
  <c r="AD81" i="10"/>
  <c r="AC81" i="10"/>
  <c r="K81" i="10"/>
  <c r="L81" i="10"/>
  <c r="M81" i="10"/>
  <c r="J81" i="10"/>
  <c r="AH80" i="10"/>
  <c r="AG80" i="10"/>
  <c r="AF80" i="10"/>
  <c r="AE80" i="10"/>
  <c r="AD80" i="10"/>
  <c r="AC80" i="10"/>
  <c r="K80" i="10"/>
  <c r="L80" i="10"/>
  <c r="M80" i="10"/>
  <c r="J80" i="10"/>
  <c r="AH79" i="10"/>
  <c r="AG79" i="10"/>
  <c r="AF79" i="10"/>
  <c r="AE79" i="10"/>
  <c r="AD79" i="10"/>
  <c r="AC79" i="10"/>
  <c r="K79" i="10"/>
  <c r="L79" i="10"/>
  <c r="M79" i="10"/>
  <c r="J79" i="10"/>
  <c r="AH78" i="10"/>
  <c r="AG78" i="10"/>
  <c r="AF78" i="10"/>
  <c r="AE78" i="10"/>
  <c r="AD78" i="10"/>
  <c r="AC78" i="10"/>
  <c r="K78" i="10"/>
  <c r="L78" i="10"/>
  <c r="M78" i="10"/>
  <c r="J78" i="10"/>
  <c r="AH77" i="10"/>
  <c r="AG77" i="10"/>
  <c r="AF77" i="10"/>
  <c r="AE77" i="10"/>
  <c r="AD77" i="10"/>
  <c r="AC77" i="10"/>
  <c r="K77" i="10"/>
  <c r="L77" i="10"/>
  <c r="M77" i="10"/>
  <c r="J77" i="10"/>
  <c r="AH76" i="10"/>
  <c r="AG76" i="10"/>
  <c r="AF76" i="10"/>
  <c r="AE76" i="10"/>
  <c r="AD76" i="10"/>
  <c r="AC76" i="10"/>
  <c r="K76" i="10"/>
  <c r="L76" i="10"/>
  <c r="M76" i="10"/>
  <c r="J76" i="10"/>
  <c r="AH75" i="10"/>
  <c r="AG75" i="10"/>
  <c r="AF75" i="10"/>
  <c r="AE75" i="10"/>
  <c r="AD75" i="10"/>
  <c r="AC75" i="10"/>
  <c r="K75" i="10"/>
  <c r="L75" i="10"/>
  <c r="M75" i="10"/>
  <c r="J75" i="10"/>
  <c r="AH74" i="10"/>
  <c r="AG74" i="10"/>
  <c r="AF74" i="10"/>
  <c r="AE74" i="10"/>
  <c r="AD74" i="10"/>
  <c r="AC74" i="10"/>
  <c r="K74" i="10"/>
  <c r="L74" i="10"/>
  <c r="M74" i="10"/>
  <c r="J74" i="10"/>
  <c r="AH73" i="10"/>
  <c r="AG73" i="10"/>
  <c r="AF73" i="10"/>
  <c r="AE73" i="10"/>
  <c r="AD73" i="10"/>
  <c r="AC73" i="10"/>
  <c r="K73" i="10"/>
  <c r="L73" i="10"/>
  <c r="M73" i="10"/>
  <c r="J73" i="10"/>
  <c r="AH72" i="10"/>
  <c r="AG72" i="10"/>
  <c r="AF72" i="10"/>
  <c r="AE72" i="10"/>
  <c r="AD72" i="10"/>
  <c r="AC72" i="10"/>
  <c r="K72" i="10"/>
  <c r="L72" i="10"/>
  <c r="M72" i="10"/>
  <c r="J72" i="10"/>
  <c r="AH71" i="10"/>
  <c r="AG71" i="10"/>
  <c r="AF71" i="10"/>
  <c r="AE71" i="10"/>
  <c r="AD71" i="10"/>
  <c r="AC71" i="10"/>
  <c r="K71" i="10"/>
  <c r="L71" i="10"/>
  <c r="M71" i="10"/>
  <c r="J71" i="10"/>
  <c r="AH70" i="10"/>
  <c r="AG70" i="10"/>
  <c r="AF70" i="10"/>
  <c r="AE70" i="10"/>
  <c r="AD70" i="10"/>
  <c r="AC70" i="10"/>
  <c r="K70" i="10"/>
  <c r="L70" i="10"/>
  <c r="M70" i="10"/>
  <c r="J70" i="10"/>
  <c r="AH69" i="10"/>
  <c r="AG69" i="10"/>
  <c r="AF69" i="10"/>
  <c r="AE69" i="10"/>
  <c r="AD69" i="10"/>
  <c r="AC69" i="10"/>
  <c r="K69" i="10"/>
  <c r="L69" i="10"/>
  <c r="M69" i="10"/>
  <c r="J69" i="10"/>
  <c r="AH68" i="10"/>
  <c r="AG68" i="10"/>
  <c r="AF68" i="10"/>
  <c r="AE68" i="10"/>
  <c r="AD68" i="10"/>
  <c r="AC68" i="10"/>
  <c r="K68" i="10"/>
  <c r="L68" i="10"/>
  <c r="M68" i="10"/>
  <c r="J68" i="10"/>
  <c r="AH67" i="10"/>
  <c r="AG67" i="10"/>
  <c r="AF67" i="10"/>
  <c r="AE67" i="10"/>
  <c r="AD67" i="10"/>
  <c r="AC67" i="10"/>
  <c r="M67" i="10"/>
  <c r="J67" i="10"/>
  <c r="AH66" i="10"/>
  <c r="AG66" i="10"/>
  <c r="AF66" i="10"/>
  <c r="AE66" i="10"/>
  <c r="AD66" i="10"/>
  <c r="AC66" i="10"/>
  <c r="J66" i="10"/>
  <c r="AH65" i="10"/>
  <c r="AG65" i="10"/>
  <c r="AF65" i="10"/>
  <c r="AE65" i="10"/>
  <c r="AD65" i="10"/>
  <c r="AC65" i="10"/>
  <c r="M65" i="10"/>
  <c r="J65" i="10"/>
  <c r="AH64" i="10"/>
  <c r="AG64" i="10"/>
  <c r="AF64" i="10"/>
  <c r="AE64" i="10"/>
  <c r="AD64" i="10"/>
  <c r="AC64" i="10"/>
  <c r="M64" i="10"/>
  <c r="J64" i="10"/>
  <c r="AH63" i="10"/>
  <c r="AG63" i="10"/>
  <c r="AF63" i="10"/>
  <c r="AE63" i="10"/>
  <c r="AD63" i="10"/>
  <c r="AC63" i="10"/>
  <c r="M63" i="10"/>
  <c r="J63" i="10"/>
  <c r="AH62" i="10"/>
  <c r="AG62" i="10"/>
  <c r="AF62" i="10"/>
  <c r="AE62" i="10"/>
  <c r="AD62" i="10"/>
  <c r="AC62" i="10"/>
  <c r="M62" i="10"/>
  <c r="J62" i="10"/>
  <c r="AH61" i="10"/>
  <c r="AG61" i="10"/>
  <c r="AF61" i="10"/>
  <c r="AE61" i="10"/>
  <c r="AD61" i="10"/>
  <c r="AC61" i="10"/>
  <c r="K61" i="10"/>
  <c r="L61" i="10"/>
  <c r="M61" i="10"/>
  <c r="J61" i="10"/>
  <c r="AH60" i="10"/>
  <c r="AG60" i="10"/>
  <c r="AF60" i="10"/>
  <c r="AE60" i="10"/>
  <c r="AD60" i="10"/>
  <c r="AC60" i="10"/>
  <c r="K60" i="10"/>
  <c r="L60" i="10"/>
  <c r="M60" i="10"/>
  <c r="J60" i="10"/>
  <c r="AH59" i="10"/>
  <c r="AG59" i="10"/>
  <c r="AF59" i="10"/>
  <c r="AE59" i="10"/>
  <c r="AD59" i="10"/>
  <c r="AC59" i="10"/>
  <c r="M59" i="10"/>
  <c r="J59" i="10"/>
  <c r="AH58" i="10"/>
  <c r="AG58" i="10"/>
  <c r="AF58" i="10"/>
  <c r="AE58" i="10"/>
  <c r="AD58" i="10"/>
  <c r="AC58" i="10"/>
  <c r="K58" i="10"/>
  <c r="L58" i="10"/>
  <c r="M58" i="10"/>
  <c r="J58" i="10"/>
  <c r="AH57" i="10"/>
  <c r="AG57" i="10"/>
  <c r="AF57" i="10"/>
  <c r="AE57" i="10"/>
  <c r="AD57" i="10"/>
  <c r="AC57" i="10"/>
  <c r="K57" i="10"/>
  <c r="L57" i="10"/>
  <c r="M57" i="10"/>
  <c r="J57" i="10"/>
  <c r="AH56" i="10"/>
  <c r="AG56" i="10"/>
  <c r="AF56" i="10"/>
  <c r="AE56" i="10"/>
  <c r="AD56" i="10"/>
  <c r="AC56" i="10"/>
  <c r="J56" i="10"/>
  <c r="AH55" i="10"/>
  <c r="AG55" i="10"/>
  <c r="AF55" i="10"/>
  <c r="AE55" i="10"/>
  <c r="AD55" i="10"/>
  <c r="AC55" i="10"/>
  <c r="J55" i="10"/>
  <c r="AH54" i="10"/>
  <c r="AG54" i="10"/>
  <c r="AF54" i="10"/>
  <c r="AE54" i="10"/>
  <c r="AD54" i="10"/>
  <c r="AC54" i="10"/>
  <c r="J54" i="10"/>
  <c r="AH53" i="10"/>
  <c r="AG53" i="10"/>
  <c r="AF53" i="10"/>
  <c r="AE53" i="10"/>
  <c r="AD53" i="10"/>
  <c r="AC53" i="10"/>
  <c r="J53" i="10"/>
  <c r="AH52" i="10"/>
  <c r="AG52" i="10"/>
  <c r="AF52" i="10"/>
  <c r="AE52" i="10"/>
  <c r="AD52" i="10"/>
  <c r="AC52" i="10"/>
  <c r="J52" i="10"/>
  <c r="AH51" i="10"/>
  <c r="AG51" i="10"/>
  <c r="AF51" i="10"/>
  <c r="AE51" i="10"/>
  <c r="AD51" i="10"/>
  <c r="AC51" i="10"/>
  <c r="M51" i="10"/>
  <c r="J51" i="10"/>
  <c r="AH50" i="10"/>
  <c r="AG50" i="10"/>
  <c r="AF50" i="10"/>
  <c r="AE50" i="10"/>
  <c r="AD50" i="10"/>
  <c r="AC50" i="10"/>
  <c r="M50" i="10"/>
  <c r="J50" i="10"/>
  <c r="AH49" i="10"/>
  <c r="AG49" i="10"/>
  <c r="AF49" i="10"/>
  <c r="AE49" i="10"/>
  <c r="AD49" i="10"/>
  <c r="AC49" i="10"/>
  <c r="M49" i="10"/>
  <c r="J49" i="10"/>
  <c r="AH48" i="10"/>
  <c r="AG48" i="10"/>
  <c r="AF48" i="10"/>
  <c r="AE48" i="10"/>
  <c r="AD48" i="10"/>
  <c r="AC48" i="10"/>
  <c r="M48" i="10"/>
  <c r="J48" i="10"/>
  <c r="AH47" i="10"/>
  <c r="AG47" i="10"/>
  <c r="AF47" i="10"/>
  <c r="AE47" i="10"/>
  <c r="AD47" i="10"/>
  <c r="AC47" i="10"/>
  <c r="M47" i="10"/>
  <c r="J47" i="10"/>
  <c r="AH46" i="10"/>
  <c r="AG46" i="10"/>
  <c r="AF46" i="10"/>
  <c r="AE46" i="10"/>
  <c r="AD46" i="10"/>
  <c r="AC46" i="10"/>
  <c r="M46" i="10"/>
  <c r="J46" i="10"/>
  <c r="AH45" i="10"/>
  <c r="AG45" i="10"/>
  <c r="AF45" i="10"/>
  <c r="AE45" i="10"/>
  <c r="AD45" i="10"/>
  <c r="AC45" i="10"/>
  <c r="K45" i="10"/>
  <c r="L45" i="10"/>
  <c r="M45" i="10"/>
  <c r="J45" i="10"/>
  <c r="AH44" i="10"/>
  <c r="AG44" i="10"/>
  <c r="AF44" i="10"/>
  <c r="AE44" i="10"/>
  <c r="AD44" i="10"/>
  <c r="AC44" i="10"/>
  <c r="K44" i="10"/>
  <c r="L44" i="10"/>
  <c r="M44" i="10"/>
  <c r="J44" i="10"/>
  <c r="AH43" i="10"/>
  <c r="AG43" i="10"/>
  <c r="AF43" i="10"/>
  <c r="AE43" i="10"/>
  <c r="AD43" i="10"/>
  <c r="AC43" i="10"/>
  <c r="M43" i="10"/>
  <c r="J43" i="10"/>
  <c r="AH42" i="10"/>
  <c r="AG42" i="10"/>
  <c r="AF42" i="10"/>
  <c r="AE42" i="10"/>
  <c r="AD42" i="10"/>
  <c r="AC42" i="10"/>
  <c r="M42" i="10"/>
  <c r="J42" i="10"/>
  <c r="AH41" i="10"/>
  <c r="AG41" i="10"/>
  <c r="AF41" i="10"/>
  <c r="AE41" i="10"/>
  <c r="AD41" i="10"/>
  <c r="AC41" i="10"/>
  <c r="M41" i="10"/>
  <c r="J41" i="10"/>
  <c r="AH40" i="10"/>
  <c r="AG40" i="10"/>
  <c r="AF40" i="10"/>
  <c r="AE40" i="10"/>
  <c r="AD40" i="10"/>
  <c r="AC40" i="10"/>
  <c r="M40" i="10"/>
  <c r="J40" i="10"/>
  <c r="AH39" i="10"/>
  <c r="AG39" i="10"/>
  <c r="AF39" i="10"/>
  <c r="AE39" i="10"/>
  <c r="AD39" i="10"/>
  <c r="AC39" i="10"/>
  <c r="K39" i="10"/>
  <c r="L39" i="10"/>
  <c r="M39" i="10"/>
  <c r="J39" i="10"/>
  <c r="AH38" i="10"/>
  <c r="AG38" i="10"/>
  <c r="AF38" i="10"/>
  <c r="AE38" i="10"/>
  <c r="AD38" i="10"/>
  <c r="AC38" i="10"/>
  <c r="M38" i="10"/>
  <c r="J38" i="10"/>
  <c r="AH37" i="10"/>
  <c r="AG37" i="10"/>
  <c r="AF37" i="10"/>
  <c r="AE37" i="10"/>
  <c r="AD37" i="10"/>
  <c r="AC37" i="10"/>
  <c r="J37" i="10"/>
  <c r="AH36" i="10"/>
  <c r="AG36" i="10"/>
  <c r="AF36" i="10"/>
  <c r="AE36" i="10"/>
  <c r="AD36" i="10"/>
  <c r="AC36" i="10"/>
  <c r="J36" i="10"/>
  <c r="AH35" i="10"/>
  <c r="AG35" i="10"/>
  <c r="AF35" i="10"/>
  <c r="AE35" i="10"/>
  <c r="AD35" i="10"/>
  <c r="AC35" i="10"/>
  <c r="K35" i="10"/>
  <c r="L35" i="10"/>
  <c r="M35" i="10"/>
  <c r="J35" i="10"/>
  <c r="AH34" i="10"/>
  <c r="AG34" i="10"/>
  <c r="AF34" i="10"/>
  <c r="AE34" i="10"/>
  <c r="AD34" i="10"/>
  <c r="AC34" i="10"/>
  <c r="K34" i="10"/>
  <c r="L34" i="10"/>
  <c r="M34" i="10"/>
  <c r="J34" i="10"/>
  <c r="AH33" i="10"/>
  <c r="AG33" i="10"/>
  <c r="AF33" i="10"/>
  <c r="AE33" i="10"/>
  <c r="AD33" i="10"/>
  <c r="AC33" i="10"/>
  <c r="K33" i="10"/>
  <c r="L33" i="10"/>
  <c r="M33" i="10"/>
  <c r="J33" i="10"/>
  <c r="AH32" i="10"/>
  <c r="AG32" i="10"/>
  <c r="AF32" i="10"/>
  <c r="AE32" i="10"/>
  <c r="AD32" i="10"/>
  <c r="AC32" i="10"/>
  <c r="K32" i="10"/>
  <c r="L32" i="10"/>
  <c r="M32" i="10"/>
  <c r="J32" i="10"/>
  <c r="AH31" i="10"/>
  <c r="AG31" i="10"/>
  <c r="AF31" i="10"/>
  <c r="AE31" i="10"/>
  <c r="AD31" i="10"/>
  <c r="AC31" i="10"/>
  <c r="K31" i="10"/>
  <c r="L31" i="10"/>
  <c r="M31" i="10"/>
  <c r="J31" i="10"/>
  <c r="AH30" i="10"/>
  <c r="AG30" i="10"/>
  <c r="AF30" i="10"/>
  <c r="AE30" i="10"/>
  <c r="AD30" i="10"/>
  <c r="AC30" i="10"/>
  <c r="K30" i="10"/>
  <c r="L30" i="10"/>
  <c r="M30" i="10"/>
  <c r="J30" i="10"/>
  <c r="AH29" i="10"/>
  <c r="AG29" i="10"/>
  <c r="AF29" i="10"/>
  <c r="AE29" i="10"/>
  <c r="AD29" i="10"/>
  <c r="AC29" i="10"/>
  <c r="K29" i="10"/>
  <c r="L29" i="10"/>
  <c r="M29" i="10"/>
  <c r="J29" i="10"/>
  <c r="AH28" i="10"/>
  <c r="AG28" i="10"/>
  <c r="AF28" i="10"/>
  <c r="AE28" i="10"/>
  <c r="AD28" i="10"/>
  <c r="AC28" i="10"/>
  <c r="M28" i="10"/>
  <c r="J28" i="10"/>
  <c r="AH27" i="10"/>
  <c r="AG27" i="10"/>
  <c r="AF27" i="10"/>
  <c r="AE27" i="10"/>
  <c r="AD27" i="10"/>
  <c r="AC27" i="10"/>
  <c r="J27" i="10"/>
  <c r="AH26" i="10"/>
  <c r="AG26" i="10"/>
  <c r="AF26" i="10"/>
  <c r="AE26" i="10"/>
  <c r="AD26" i="10"/>
  <c r="AC26" i="10"/>
  <c r="J26" i="10"/>
  <c r="AH25" i="10"/>
  <c r="AG25" i="10"/>
  <c r="AF25" i="10"/>
  <c r="AE25" i="10"/>
  <c r="AD25" i="10"/>
  <c r="AC25" i="10"/>
  <c r="J25" i="10"/>
  <c r="AH24" i="10"/>
  <c r="AG24" i="10"/>
  <c r="AF24" i="10"/>
  <c r="AE24" i="10"/>
  <c r="AD24" i="10"/>
  <c r="AC24" i="10"/>
  <c r="K24" i="10"/>
  <c r="L24" i="10"/>
  <c r="M24" i="10"/>
  <c r="J24" i="10"/>
  <c r="AH23" i="10"/>
  <c r="AG23" i="10"/>
  <c r="AF23" i="10"/>
  <c r="AE23" i="10"/>
  <c r="AD23" i="10"/>
  <c r="AC23" i="10"/>
  <c r="K23" i="10"/>
  <c r="L23" i="10"/>
  <c r="M23" i="10"/>
  <c r="J23" i="10"/>
  <c r="AH22" i="10"/>
  <c r="AG22" i="10"/>
  <c r="AF22" i="10"/>
  <c r="AE22" i="10"/>
  <c r="AD22" i="10"/>
  <c r="AC22" i="10"/>
  <c r="K22" i="10"/>
  <c r="L22" i="10"/>
  <c r="M22" i="10"/>
  <c r="J22" i="10"/>
  <c r="AH21" i="10"/>
  <c r="AG21" i="10"/>
  <c r="AF21" i="10"/>
  <c r="AE21" i="10"/>
  <c r="AD21" i="10"/>
  <c r="AC21" i="10"/>
  <c r="K21" i="10"/>
  <c r="L21" i="10"/>
  <c r="M21" i="10"/>
  <c r="J21" i="10"/>
  <c r="AH20" i="10"/>
  <c r="AG20" i="10"/>
  <c r="AF20" i="10"/>
  <c r="AE20" i="10"/>
  <c r="AD20" i="10"/>
  <c r="AC20" i="10"/>
  <c r="K20" i="10"/>
  <c r="L20" i="10"/>
  <c r="M20" i="10"/>
  <c r="J20" i="10"/>
  <c r="AH19" i="10"/>
  <c r="AG19" i="10"/>
  <c r="AF19" i="10"/>
  <c r="AE19" i="10"/>
  <c r="AD19" i="10"/>
  <c r="AC19" i="10"/>
  <c r="K19" i="10"/>
  <c r="L19" i="10"/>
  <c r="M19" i="10"/>
  <c r="J19" i="10"/>
  <c r="AH18" i="10"/>
  <c r="AG18" i="10"/>
  <c r="AF18" i="10"/>
  <c r="AE18" i="10"/>
  <c r="AD18" i="10"/>
  <c r="AC18" i="10"/>
  <c r="K18" i="10"/>
  <c r="L18" i="10"/>
  <c r="M18" i="10"/>
  <c r="J18" i="10"/>
  <c r="AH17" i="10"/>
  <c r="AG17" i="10"/>
  <c r="AF17" i="10"/>
  <c r="AE17" i="10"/>
  <c r="AD17" i="10"/>
  <c r="AC17" i="10"/>
  <c r="M17" i="10"/>
  <c r="J17" i="10"/>
  <c r="AH16" i="10"/>
  <c r="AG16" i="10"/>
  <c r="AF16" i="10"/>
  <c r="AE16" i="10"/>
  <c r="AD16" i="10"/>
  <c r="AC16" i="10"/>
  <c r="M16" i="10"/>
  <c r="J16" i="10"/>
  <c r="AH15" i="10"/>
  <c r="AG15" i="10"/>
  <c r="AF15" i="10"/>
  <c r="AE15" i="10"/>
  <c r="AD15" i="10"/>
  <c r="AC15" i="10"/>
  <c r="M15" i="10"/>
  <c r="J15" i="10"/>
  <c r="AH14" i="10"/>
  <c r="AG14" i="10"/>
  <c r="AF14" i="10"/>
  <c r="AE14" i="10"/>
  <c r="AD14" i="10"/>
  <c r="AC14" i="10"/>
  <c r="M14" i="10"/>
  <c r="J14" i="10"/>
  <c r="AH13" i="10"/>
  <c r="AG13" i="10"/>
  <c r="AF13" i="10"/>
  <c r="AE13" i="10"/>
  <c r="AD13" i="10"/>
  <c r="AC13" i="10"/>
  <c r="M13" i="10"/>
  <c r="J13" i="10"/>
  <c r="AH12" i="10"/>
  <c r="AG12" i="10"/>
  <c r="AF12" i="10"/>
  <c r="AE12" i="10"/>
  <c r="AD12" i="10"/>
  <c r="AC12" i="10"/>
  <c r="M12" i="10"/>
  <c r="J12" i="10"/>
  <c r="AH11" i="10"/>
  <c r="AG11" i="10"/>
  <c r="AF11" i="10"/>
  <c r="AE11" i="10"/>
  <c r="AD11" i="10"/>
  <c r="AC11" i="10"/>
  <c r="K11" i="10"/>
  <c r="L11" i="10"/>
  <c r="M11" i="10"/>
  <c r="J11" i="10"/>
  <c r="AH10" i="10"/>
  <c r="AG10" i="10"/>
  <c r="AF10" i="10"/>
  <c r="AE10" i="10"/>
  <c r="AD10" i="10"/>
  <c r="AC10" i="10"/>
  <c r="K10" i="10"/>
  <c r="L10" i="10"/>
  <c r="M10" i="10"/>
  <c r="J10" i="10"/>
  <c r="AH9" i="10"/>
  <c r="AG9" i="10"/>
  <c r="AF9" i="10"/>
  <c r="AE9" i="10"/>
  <c r="AD9" i="10"/>
  <c r="AC9" i="10"/>
  <c r="K9" i="10"/>
  <c r="L9" i="10"/>
  <c r="M9" i="10"/>
  <c r="J9" i="10"/>
  <c r="AH8" i="10"/>
  <c r="AG8" i="10"/>
  <c r="AF8" i="10"/>
  <c r="AE8" i="10"/>
  <c r="AD8" i="10"/>
  <c r="AC8" i="10"/>
  <c r="K8" i="10"/>
  <c r="L8" i="10"/>
  <c r="M8" i="10"/>
  <c r="J8" i="10"/>
  <c r="AH7" i="10"/>
  <c r="AG7" i="10"/>
  <c r="AF7" i="10"/>
  <c r="AE7" i="10"/>
  <c r="AD7" i="10"/>
  <c r="AC7" i="10"/>
  <c r="K7" i="10"/>
  <c r="L7" i="10"/>
  <c r="M7" i="10"/>
  <c r="J7" i="10"/>
  <c r="AH6" i="10"/>
  <c r="AG6" i="10"/>
  <c r="AF6" i="10"/>
  <c r="AE6" i="10"/>
  <c r="AD6" i="10"/>
  <c r="AC6" i="10"/>
  <c r="K6" i="10"/>
  <c r="L6" i="10"/>
  <c r="M6" i="10"/>
  <c r="J6" i="10"/>
  <c r="AH5" i="10"/>
  <c r="AG5" i="10"/>
  <c r="AF5" i="10"/>
  <c r="AE5" i="10"/>
  <c r="AD5" i="10"/>
  <c r="AC5" i="10"/>
  <c r="K5" i="10"/>
  <c r="L5" i="10"/>
  <c r="M5" i="10"/>
  <c r="J5" i="10"/>
  <c r="AH4" i="10"/>
  <c r="AG4" i="10"/>
  <c r="AF4" i="10"/>
  <c r="AE4" i="10"/>
  <c r="AD4" i="10"/>
  <c r="AC4" i="10"/>
  <c r="K4" i="10"/>
  <c r="L4" i="10"/>
  <c r="M4" i="10"/>
  <c r="J4" i="10"/>
  <c r="AH3" i="10"/>
  <c r="AG3" i="10"/>
  <c r="AF3" i="10"/>
  <c r="AE3" i="10"/>
  <c r="AD3" i="10"/>
  <c r="AC3" i="10"/>
  <c r="K3" i="10"/>
  <c r="L3" i="10"/>
  <c r="M3" i="10"/>
  <c r="J3" i="10"/>
  <c r="D15" i="4"/>
  <c r="C15" i="4"/>
  <c r="D14" i="4"/>
  <c r="C14" i="4"/>
  <c r="D13" i="4"/>
  <c r="C13" i="4"/>
  <c r="AE15" i="1"/>
  <c r="AH3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D8" i="4"/>
  <c r="C8" i="4"/>
  <c r="D7" i="4"/>
  <c r="C7" i="4"/>
  <c r="D6" i="4"/>
  <c r="C6" i="4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5" i="1"/>
  <c r="AE24" i="1"/>
  <c r="AE23" i="1"/>
  <c r="AE22" i="1"/>
  <c r="AE21" i="1"/>
  <c r="AE20" i="1"/>
  <c r="AE19" i="1"/>
  <c r="AE18" i="1"/>
  <c r="AE17" i="1"/>
  <c r="AE16" i="1"/>
  <c r="AE14" i="1"/>
  <c r="AE13" i="1"/>
  <c r="AE12" i="1"/>
  <c r="AE11" i="1"/>
  <c r="AE10" i="1"/>
  <c r="AE9" i="1"/>
  <c r="AE8" i="1"/>
  <c r="AE7" i="1"/>
  <c r="AE6" i="1"/>
  <c r="AE5" i="1"/>
  <c r="AE4" i="1"/>
  <c r="AE3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J246" i="1"/>
  <c r="K311" i="1"/>
  <c r="L311" i="1"/>
  <c r="M311" i="1"/>
  <c r="K310" i="1"/>
  <c r="L310" i="1"/>
  <c r="M310" i="1"/>
  <c r="K309" i="1"/>
  <c r="L309" i="1"/>
  <c r="M309" i="1"/>
  <c r="K308" i="1"/>
  <c r="L308" i="1"/>
  <c r="M308" i="1"/>
  <c r="K307" i="1"/>
  <c r="L307" i="1"/>
  <c r="M307" i="1"/>
  <c r="K306" i="1"/>
  <c r="L306" i="1"/>
  <c r="M306" i="1"/>
  <c r="K305" i="1"/>
  <c r="L305" i="1"/>
  <c r="M305" i="1"/>
  <c r="K304" i="1"/>
  <c r="L304" i="1"/>
  <c r="M304" i="1"/>
  <c r="K303" i="1"/>
  <c r="L303" i="1"/>
  <c r="M303" i="1"/>
  <c r="J311" i="1"/>
  <c r="J310" i="1"/>
  <c r="J309" i="1"/>
  <c r="J308" i="1"/>
  <c r="J307" i="1"/>
  <c r="J306" i="1"/>
  <c r="J305" i="1"/>
  <c r="J304" i="1"/>
  <c r="J303" i="1"/>
  <c r="M313" i="1"/>
  <c r="J313" i="1"/>
  <c r="J312" i="1"/>
  <c r="J302" i="1"/>
  <c r="J301" i="1"/>
  <c r="J300" i="1"/>
  <c r="J299" i="1"/>
  <c r="J298" i="1"/>
  <c r="J297" i="1"/>
  <c r="J296" i="1"/>
  <c r="K273" i="1"/>
  <c r="L273" i="1"/>
  <c r="M273" i="1"/>
  <c r="K272" i="1"/>
  <c r="L272" i="1"/>
  <c r="M272" i="1"/>
  <c r="K271" i="1"/>
  <c r="L271" i="1"/>
  <c r="M271" i="1"/>
  <c r="K270" i="1"/>
  <c r="L270" i="1"/>
  <c r="M270" i="1"/>
  <c r="K269" i="1"/>
  <c r="L269" i="1"/>
  <c r="M269" i="1"/>
  <c r="K268" i="1"/>
  <c r="L268" i="1"/>
  <c r="M268" i="1"/>
  <c r="K267" i="1"/>
  <c r="L267" i="1"/>
  <c r="M267" i="1"/>
  <c r="K266" i="1"/>
  <c r="L266" i="1"/>
  <c r="M266" i="1"/>
  <c r="K265" i="1"/>
  <c r="L265" i="1"/>
  <c r="M265" i="1"/>
  <c r="K264" i="1"/>
  <c r="L264" i="1"/>
  <c r="M264" i="1"/>
  <c r="J273" i="1"/>
  <c r="J272" i="1"/>
  <c r="J271" i="1"/>
  <c r="J270" i="1"/>
  <c r="J269" i="1"/>
  <c r="J268" i="1"/>
  <c r="J267" i="1"/>
  <c r="J266" i="1"/>
  <c r="J265" i="1"/>
  <c r="J264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63" i="1"/>
  <c r="J262" i="1"/>
  <c r="J257" i="1"/>
  <c r="J256" i="1"/>
  <c r="J255" i="1"/>
  <c r="J254" i="1"/>
  <c r="J253" i="1"/>
  <c r="J252" i="1"/>
  <c r="J251" i="1"/>
  <c r="J250" i="1"/>
  <c r="J249" i="1"/>
  <c r="J248" i="1"/>
  <c r="J247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314" i="1"/>
  <c r="K102" i="1"/>
  <c r="L102" i="1"/>
  <c r="M102" i="1"/>
  <c r="K101" i="1"/>
  <c r="L101" i="1"/>
  <c r="M101" i="1"/>
  <c r="K245" i="1"/>
  <c r="L245" i="1"/>
  <c r="M245" i="1"/>
  <c r="K244" i="1"/>
  <c r="L244" i="1"/>
  <c r="M244" i="1"/>
  <c r="K243" i="1"/>
  <c r="L243" i="1"/>
  <c r="M243" i="1"/>
  <c r="K242" i="1"/>
  <c r="L242" i="1"/>
  <c r="M242" i="1"/>
  <c r="K241" i="1"/>
  <c r="L241" i="1"/>
  <c r="M241" i="1"/>
  <c r="K240" i="1"/>
  <c r="L240" i="1"/>
  <c r="M240" i="1"/>
  <c r="K168" i="1"/>
  <c r="L168" i="1"/>
  <c r="M168" i="1"/>
  <c r="B10" i="4"/>
  <c r="L257" i="1"/>
  <c r="K257" i="1"/>
  <c r="M257" i="1"/>
  <c r="L256" i="1"/>
  <c r="K256" i="1"/>
  <c r="M256" i="1"/>
  <c r="K12" i="1"/>
  <c r="L12" i="1"/>
  <c r="M12" i="1"/>
  <c r="K11" i="1"/>
  <c r="L11" i="1"/>
  <c r="M11" i="1"/>
  <c r="K10" i="1"/>
  <c r="L10" i="1"/>
  <c r="M10" i="1"/>
  <c r="K9" i="1"/>
  <c r="L9" i="1"/>
  <c r="M9" i="1"/>
  <c r="K8" i="1"/>
  <c r="L8" i="1"/>
  <c r="M8" i="1"/>
  <c r="K7" i="1"/>
  <c r="L7" i="1"/>
  <c r="M7" i="1"/>
  <c r="K6" i="1"/>
  <c r="L6" i="1"/>
  <c r="M6" i="1"/>
  <c r="K5" i="1"/>
  <c r="L5" i="1"/>
  <c r="M5" i="1"/>
  <c r="K4" i="1"/>
  <c r="L4" i="1"/>
  <c r="M4" i="1"/>
  <c r="K3" i="1"/>
  <c r="L3" i="1"/>
  <c r="M3" i="1"/>
  <c r="L39" i="1"/>
  <c r="K39" i="1"/>
  <c r="M39" i="1"/>
  <c r="L146" i="1"/>
  <c r="K146" i="1"/>
  <c r="M146" i="1"/>
  <c r="K262" i="1"/>
  <c r="L262" i="1"/>
  <c r="M262" i="1"/>
  <c r="K166" i="1"/>
  <c r="L166" i="1"/>
  <c r="M166" i="1"/>
  <c r="K165" i="1"/>
  <c r="L165" i="1"/>
  <c r="M165" i="1"/>
  <c r="K164" i="1"/>
  <c r="L164" i="1"/>
  <c r="M164" i="1"/>
  <c r="K76" i="1"/>
  <c r="L76" i="1"/>
  <c r="M76" i="1"/>
  <c r="K63" i="1"/>
  <c r="L63" i="1"/>
  <c r="M63" i="1"/>
  <c r="K62" i="1"/>
  <c r="L62" i="1"/>
  <c r="M62" i="1"/>
  <c r="M160" i="1"/>
  <c r="M159" i="1"/>
  <c r="M158" i="1"/>
  <c r="K249" i="1"/>
  <c r="L249" i="1"/>
  <c r="M249" i="1"/>
  <c r="K25" i="1"/>
  <c r="L25" i="1"/>
  <c r="M25" i="1"/>
  <c r="K24" i="1"/>
  <c r="L24" i="1"/>
  <c r="M24" i="1"/>
  <c r="K23" i="1"/>
  <c r="L23" i="1"/>
  <c r="M23" i="1"/>
  <c r="L182" i="1"/>
  <c r="K182" i="1"/>
  <c r="M182" i="1"/>
  <c r="L181" i="1"/>
  <c r="K181" i="1"/>
  <c r="M181" i="1"/>
  <c r="L180" i="1"/>
  <c r="K180" i="1"/>
  <c r="M180" i="1"/>
  <c r="K179" i="1"/>
  <c r="L179" i="1"/>
  <c r="M179" i="1"/>
  <c r="K185" i="1"/>
  <c r="L185" i="1"/>
  <c r="M185" i="1"/>
  <c r="K184" i="1"/>
  <c r="L184" i="1"/>
  <c r="M184" i="1"/>
  <c r="K43" i="1"/>
  <c r="L43" i="1"/>
  <c r="M43" i="1"/>
  <c r="L198" i="1"/>
  <c r="K198" i="1"/>
  <c r="M198" i="1"/>
  <c r="K22" i="1"/>
  <c r="L22" i="1"/>
  <c r="M22" i="1"/>
  <c r="K21" i="1"/>
  <c r="L21" i="1"/>
  <c r="M21" i="1"/>
  <c r="K20" i="1"/>
  <c r="L20" i="1"/>
  <c r="M20" i="1"/>
  <c r="K19" i="1"/>
  <c r="L19" i="1"/>
  <c r="M19" i="1"/>
  <c r="K93" i="1"/>
  <c r="L93" i="1"/>
  <c r="M93" i="1"/>
  <c r="K163" i="1"/>
  <c r="L163" i="1"/>
  <c r="M163" i="1"/>
  <c r="K162" i="1"/>
  <c r="L162" i="1"/>
  <c r="M162" i="1"/>
  <c r="K296" i="1"/>
  <c r="L296" i="1"/>
  <c r="M296" i="1"/>
  <c r="K295" i="1"/>
  <c r="L295" i="1"/>
  <c r="M295" i="1"/>
  <c r="K154" i="1"/>
  <c r="L154" i="1"/>
  <c r="M154" i="1"/>
  <c r="K153" i="1"/>
  <c r="L153" i="1"/>
  <c r="M153" i="1"/>
  <c r="K274" i="1"/>
  <c r="L274" i="1"/>
  <c r="M274" i="1"/>
  <c r="K229" i="1"/>
  <c r="L229" i="1"/>
  <c r="M229" i="1"/>
  <c r="K228" i="1"/>
  <c r="L228" i="1"/>
  <c r="M228" i="1"/>
  <c r="L299" i="1"/>
  <c r="K299" i="1"/>
  <c r="M299" i="1"/>
  <c r="K197" i="1"/>
  <c r="L197" i="1"/>
  <c r="M197" i="1"/>
  <c r="K196" i="1"/>
  <c r="L196" i="1"/>
  <c r="M196" i="1"/>
  <c r="K126" i="1"/>
  <c r="L126" i="1"/>
  <c r="M126" i="1"/>
  <c r="K125" i="1"/>
  <c r="L125" i="1"/>
  <c r="M125" i="1"/>
  <c r="K124" i="1"/>
  <c r="L124" i="1"/>
  <c r="M124" i="1"/>
  <c r="K86" i="1"/>
  <c r="L86" i="1"/>
  <c r="M86" i="1"/>
  <c r="K85" i="1"/>
  <c r="L85" i="1"/>
  <c r="M85" i="1"/>
  <c r="L84" i="1"/>
  <c r="K84" i="1"/>
  <c r="M84" i="1"/>
  <c r="K106" i="1"/>
  <c r="L106" i="1"/>
  <c r="M106" i="1"/>
  <c r="K105" i="1"/>
  <c r="L105" i="1"/>
  <c r="M105" i="1"/>
  <c r="K104" i="1"/>
  <c r="L104" i="1"/>
  <c r="M104" i="1"/>
  <c r="L103" i="1"/>
  <c r="K103" i="1"/>
  <c r="M103" i="1"/>
  <c r="L147" i="1"/>
  <c r="K147" i="1"/>
  <c r="M147" i="1"/>
  <c r="L28" i="1"/>
  <c r="K28" i="1"/>
  <c r="M28" i="1"/>
  <c r="L27" i="1"/>
  <c r="K27" i="1"/>
  <c r="M27" i="1"/>
  <c r="L312" i="1"/>
  <c r="K312" i="1"/>
  <c r="M312" i="1"/>
  <c r="K298" i="1"/>
  <c r="L298" i="1"/>
  <c r="M298" i="1"/>
  <c r="K255" i="1"/>
  <c r="L255" i="1"/>
  <c r="M255" i="1"/>
  <c r="K254" i="1"/>
  <c r="L254" i="1"/>
  <c r="M254" i="1"/>
  <c r="K253" i="1"/>
  <c r="L253" i="1"/>
  <c r="M253" i="1"/>
  <c r="M248" i="1"/>
  <c r="K222" i="1"/>
  <c r="L222" i="1"/>
  <c r="M222" i="1"/>
  <c r="K221" i="1"/>
  <c r="L221" i="1"/>
  <c r="M221" i="1"/>
  <c r="K220" i="1"/>
  <c r="L220" i="1"/>
  <c r="M220" i="1"/>
  <c r="K219" i="1"/>
  <c r="L219" i="1"/>
  <c r="M219" i="1"/>
  <c r="K218" i="1"/>
  <c r="L218" i="1"/>
  <c r="M218" i="1"/>
  <c r="K217" i="1"/>
  <c r="L217" i="1"/>
  <c r="M217" i="1"/>
  <c r="K216" i="1"/>
  <c r="L216" i="1"/>
  <c r="M216" i="1"/>
  <c r="K215" i="1"/>
  <c r="L215" i="1"/>
  <c r="M215" i="1"/>
  <c r="K214" i="1"/>
  <c r="L214" i="1"/>
  <c r="M214" i="1"/>
  <c r="K213" i="1"/>
  <c r="L213" i="1"/>
  <c r="M213" i="1"/>
  <c r="K212" i="1"/>
  <c r="L212" i="1"/>
  <c r="M212" i="1"/>
  <c r="K211" i="1"/>
  <c r="L211" i="1"/>
  <c r="M211" i="1"/>
  <c r="K210" i="1"/>
  <c r="L210" i="1"/>
  <c r="M210" i="1"/>
  <c r="K209" i="1"/>
  <c r="L209" i="1"/>
  <c r="M209" i="1"/>
  <c r="K208" i="1"/>
  <c r="L208" i="1"/>
  <c r="M208" i="1"/>
  <c r="K207" i="1"/>
  <c r="L207" i="1"/>
  <c r="M207" i="1"/>
  <c r="K206" i="1"/>
  <c r="L206" i="1"/>
  <c r="M206" i="1"/>
  <c r="K205" i="1"/>
  <c r="L205" i="1"/>
  <c r="M205" i="1"/>
  <c r="K204" i="1"/>
  <c r="L204" i="1"/>
  <c r="M204" i="1"/>
  <c r="K203" i="1"/>
  <c r="L203" i="1"/>
  <c r="M203" i="1"/>
  <c r="K202" i="1"/>
  <c r="L202" i="1"/>
  <c r="M202" i="1"/>
  <c r="K201" i="1"/>
  <c r="L201" i="1"/>
  <c r="M201" i="1"/>
  <c r="K200" i="1"/>
  <c r="L200" i="1"/>
  <c r="M200" i="1"/>
  <c r="K238" i="1"/>
  <c r="L238" i="1"/>
  <c r="M238" i="1"/>
  <c r="K237" i="1"/>
  <c r="L237" i="1"/>
  <c r="M237" i="1"/>
  <c r="K236" i="1"/>
  <c r="L236" i="1"/>
  <c r="M236" i="1"/>
  <c r="K235" i="1"/>
  <c r="L235" i="1"/>
  <c r="M235" i="1"/>
  <c r="K234" i="1"/>
  <c r="L234" i="1"/>
  <c r="M234" i="1"/>
  <c r="M231" i="1"/>
  <c r="M230" i="1"/>
  <c r="M227" i="1"/>
  <c r="M226" i="1"/>
  <c r="M225" i="1"/>
  <c r="M224" i="1"/>
  <c r="M223" i="1"/>
  <c r="K199" i="1"/>
  <c r="L199" i="1"/>
  <c r="M199" i="1"/>
  <c r="K294" i="1"/>
  <c r="L294" i="1"/>
  <c r="M294" i="1"/>
  <c r="K293" i="1"/>
  <c r="L293" i="1"/>
  <c r="M293" i="1"/>
  <c r="K292" i="1"/>
  <c r="L292" i="1"/>
  <c r="M292" i="1"/>
  <c r="K291" i="1"/>
  <c r="L291" i="1"/>
  <c r="M291" i="1"/>
  <c r="K290" i="1"/>
  <c r="L290" i="1"/>
  <c r="M290" i="1"/>
  <c r="K289" i="1"/>
  <c r="L289" i="1"/>
  <c r="M289" i="1"/>
  <c r="K288" i="1"/>
  <c r="L288" i="1"/>
  <c r="M288" i="1"/>
  <c r="K287" i="1"/>
  <c r="L287" i="1"/>
  <c r="M287" i="1"/>
  <c r="K286" i="1"/>
  <c r="L286" i="1"/>
  <c r="M286" i="1"/>
  <c r="K285" i="1"/>
  <c r="L285" i="1"/>
  <c r="M285" i="1"/>
  <c r="K284" i="1"/>
  <c r="L284" i="1"/>
  <c r="M284" i="1"/>
  <c r="K283" i="1"/>
  <c r="L283" i="1"/>
  <c r="M283" i="1"/>
  <c r="K282" i="1"/>
  <c r="L282" i="1"/>
  <c r="M282" i="1"/>
  <c r="K281" i="1"/>
  <c r="L281" i="1"/>
  <c r="M281" i="1"/>
  <c r="K195" i="1"/>
  <c r="L195" i="1"/>
  <c r="M195" i="1"/>
  <c r="K194" i="1"/>
  <c r="L194" i="1"/>
  <c r="M194" i="1"/>
  <c r="K193" i="1"/>
  <c r="L193" i="1"/>
  <c r="M193" i="1"/>
  <c r="K192" i="1"/>
  <c r="L192" i="1"/>
  <c r="M192" i="1"/>
  <c r="K191" i="1"/>
  <c r="L191" i="1"/>
  <c r="M191" i="1"/>
  <c r="K190" i="1"/>
  <c r="L190" i="1"/>
  <c r="M190" i="1"/>
  <c r="K189" i="1"/>
  <c r="L189" i="1"/>
  <c r="M189" i="1"/>
  <c r="K188" i="1"/>
  <c r="L188" i="1"/>
  <c r="M188" i="1"/>
  <c r="K187" i="1"/>
  <c r="L187" i="1"/>
  <c r="M187" i="1"/>
  <c r="K186" i="1"/>
  <c r="L186" i="1"/>
  <c r="M186" i="1"/>
  <c r="M183" i="1"/>
  <c r="K178" i="1"/>
  <c r="L178" i="1"/>
  <c r="M178" i="1"/>
  <c r="K177" i="1"/>
  <c r="L177" i="1"/>
  <c r="M177" i="1"/>
  <c r="K176" i="1"/>
  <c r="L176" i="1"/>
  <c r="M176" i="1"/>
  <c r="K175" i="1"/>
  <c r="L175" i="1"/>
  <c r="M175" i="1"/>
  <c r="K174" i="1"/>
  <c r="L174" i="1"/>
  <c r="M174" i="1"/>
  <c r="K173" i="1"/>
  <c r="L173" i="1"/>
  <c r="M173" i="1"/>
  <c r="K172" i="1"/>
  <c r="L172" i="1"/>
  <c r="M172" i="1"/>
  <c r="K171" i="1"/>
  <c r="L171" i="1"/>
  <c r="M171" i="1"/>
  <c r="K170" i="1"/>
  <c r="L170" i="1"/>
  <c r="M170" i="1"/>
  <c r="K169" i="1"/>
  <c r="L169" i="1"/>
  <c r="M169" i="1"/>
  <c r="M167" i="1"/>
  <c r="K157" i="1"/>
  <c r="L157" i="1"/>
  <c r="M157" i="1"/>
  <c r="K156" i="1"/>
  <c r="L156" i="1"/>
  <c r="M156" i="1"/>
  <c r="K155" i="1"/>
  <c r="L155" i="1"/>
  <c r="M155" i="1"/>
  <c r="M50" i="1"/>
  <c r="K302" i="1"/>
  <c r="L302" i="1"/>
  <c r="M302" i="1"/>
  <c r="K301" i="1"/>
  <c r="L301" i="1"/>
  <c r="M301" i="1"/>
  <c r="L300" i="1"/>
  <c r="K300" i="1"/>
  <c r="K111" i="1"/>
  <c r="L111" i="1"/>
  <c r="M111" i="1"/>
  <c r="K110" i="1"/>
  <c r="L110" i="1"/>
  <c r="M110" i="1"/>
  <c r="L109" i="1"/>
  <c r="K109" i="1"/>
  <c r="L149" i="1"/>
  <c r="K149" i="1"/>
  <c r="K148" i="1"/>
  <c r="L148" i="1"/>
  <c r="M148" i="1"/>
  <c r="K145" i="1"/>
  <c r="L145" i="1"/>
  <c r="M145" i="1"/>
  <c r="K144" i="1"/>
  <c r="L144" i="1"/>
  <c r="M144" i="1"/>
  <c r="L143" i="1"/>
  <c r="K143" i="1"/>
  <c r="L141" i="1"/>
  <c r="K141" i="1"/>
  <c r="L139" i="1"/>
  <c r="K139" i="1"/>
  <c r="L138" i="1"/>
  <c r="K138" i="1"/>
  <c r="M300" i="1"/>
  <c r="M152" i="1"/>
  <c r="M151" i="1"/>
  <c r="M149" i="1"/>
  <c r="M143" i="1"/>
  <c r="M141" i="1"/>
  <c r="M139" i="1"/>
  <c r="M138" i="1"/>
  <c r="M135" i="1"/>
  <c r="M134" i="1"/>
  <c r="M133" i="1"/>
  <c r="M132" i="1"/>
  <c r="K131" i="1"/>
  <c r="L131" i="1"/>
  <c r="M131" i="1"/>
  <c r="K130" i="1"/>
  <c r="L130" i="1"/>
  <c r="M130" i="1"/>
  <c r="K129" i="1"/>
  <c r="L129" i="1"/>
  <c r="M129" i="1"/>
  <c r="K128" i="1"/>
  <c r="L128" i="1"/>
  <c r="M128" i="1"/>
  <c r="K127" i="1"/>
  <c r="L127" i="1"/>
  <c r="M127" i="1"/>
  <c r="K123" i="1"/>
  <c r="L123" i="1"/>
  <c r="M123" i="1"/>
  <c r="L121" i="1"/>
  <c r="K121" i="1"/>
  <c r="L120" i="1"/>
  <c r="K120" i="1"/>
  <c r="L119" i="1"/>
  <c r="K119" i="1"/>
  <c r="L114" i="1"/>
  <c r="K114" i="1"/>
  <c r="L113" i="1"/>
  <c r="K113" i="1"/>
  <c r="L112" i="1"/>
  <c r="K112" i="1"/>
  <c r="L108" i="1"/>
  <c r="K108" i="1"/>
  <c r="M122" i="1"/>
  <c r="M121" i="1"/>
  <c r="M120" i="1"/>
  <c r="M119" i="1"/>
  <c r="M114" i="1"/>
  <c r="M113" i="1"/>
  <c r="M112" i="1"/>
  <c r="M109" i="1"/>
  <c r="M108" i="1"/>
  <c r="M107" i="1"/>
  <c r="M100" i="1"/>
  <c r="M99" i="1"/>
  <c r="M98" i="1"/>
  <c r="M97" i="1"/>
  <c r="M96" i="1"/>
  <c r="M95" i="1"/>
  <c r="M94" i="1"/>
  <c r="K92" i="1"/>
  <c r="L92" i="1"/>
  <c r="M92" i="1"/>
  <c r="M91" i="1"/>
  <c r="M42" i="1"/>
  <c r="L90" i="1"/>
  <c r="K90" i="1"/>
  <c r="M90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5" i="1"/>
  <c r="K75" i="1"/>
  <c r="L74" i="1"/>
  <c r="K74" i="1"/>
  <c r="L73" i="1"/>
  <c r="K73" i="1"/>
  <c r="M74" i="1"/>
  <c r="L66" i="1"/>
  <c r="K66" i="1"/>
  <c r="M66" i="1"/>
  <c r="L65" i="1"/>
  <c r="K65" i="1"/>
  <c r="M47" i="1"/>
  <c r="M46" i="1"/>
  <c r="M45" i="1"/>
  <c r="L279" i="1"/>
  <c r="K279" i="1"/>
  <c r="L278" i="1"/>
  <c r="K278" i="1"/>
  <c r="L277" i="1"/>
  <c r="K277" i="1"/>
  <c r="L276" i="1"/>
  <c r="K276" i="1"/>
  <c r="L49" i="1"/>
  <c r="K49" i="1"/>
  <c r="L48" i="1"/>
  <c r="K48" i="1"/>
  <c r="L38" i="1"/>
  <c r="K38" i="1"/>
  <c r="L37" i="1"/>
  <c r="K37" i="1"/>
  <c r="L36" i="1"/>
  <c r="K36" i="1"/>
  <c r="L35" i="1"/>
  <c r="K35" i="1"/>
  <c r="L34" i="1"/>
  <c r="K34" i="1"/>
  <c r="L33" i="1"/>
  <c r="K33" i="1"/>
  <c r="M14" i="1"/>
  <c r="O2" i="2"/>
  <c r="AA2" i="2"/>
  <c r="Z2" i="2"/>
  <c r="L2" i="2"/>
  <c r="M83" i="1"/>
  <c r="M82" i="1"/>
  <c r="M81" i="1"/>
  <c r="M80" i="1"/>
  <c r="M79" i="1"/>
  <c r="M78" i="1"/>
  <c r="M77" i="1"/>
  <c r="M75" i="1"/>
  <c r="M73" i="1"/>
  <c r="M72" i="1"/>
  <c r="M89" i="1"/>
  <c r="M88" i="1"/>
  <c r="M87" i="1"/>
  <c r="M70" i="1"/>
  <c r="M69" i="1"/>
  <c r="M68" i="1"/>
  <c r="M67" i="1"/>
  <c r="M65" i="1"/>
  <c r="M64" i="1"/>
  <c r="M56" i="1"/>
  <c r="M52" i="1"/>
  <c r="M51" i="1"/>
  <c r="M49" i="1"/>
  <c r="M48" i="1"/>
  <c r="M44" i="1"/>
  <c r="M38" i="1"/>
  <c r="M37" i="1"/>
  <c r="M36" i="1"/>
  <c r="M35" i="1"/>
  <c r="M34" i="1"/>
  <c r="M33" i="1"/>
  <c r="M32" i="1"/>
  <c r="M279" i="1"/>
  <c r="M278" i="1"/>
  <c r="M277" i="1"/>
  <c r="M276" i="1"/>
  <c r="M18" i="1"/>
  <c r="M17" i="1"/>
  <c r="M16" i="1"/>
  <c r="M15" i="1"/>
  <c r="M13" i="1"/>
  <c r="M118" i="1"/>
  <c r="M117" i="1"/>
  <c r="M116" i="1"/>
  <c r="M115" i="1"/>
  <c r="M53" i="1"/>
  <c r="M54" i="1"/>
  <c r="M55" i="1"/>
</calcChain>
</file>

<file path=xl/sharedStrings.xml><?xml version="1.0" encoding="utf-8"?>
<sst xmlns="http://schemas.openxmlformats.org/spreadsheetml/2006/main" count="11914" uniqueCount="1349">
  <si>
    <t xml:space="preserve">Name </t>
  </si>
  <si>
    <t>Address</t>
  </si>
  <si>
    <t>Postcode</t>
  </si>
  <si>
    <t>Telephone</t>
  </si>
  <si>
    <t>Website</t>
  </si>
  <si>
    <t>Email</t>
  </si>
  <si>
    <t>Notes</t>
  </si>
  <si>
    <t>http://www.theidentitystudios.com/</t>
  </si>
  <si>
    <t>73-75 Shacklewell Lane</t>
  </si>
  <si>
    <t>E8 2EB</t>
  </si>
  <si>
    <t>020 7470 8711</t>
  </si>
  <si>
    <t>info@theidentitystudios.com</t>
  </si>
  <si>
    <t>Mandela Studio</t>
  </si>
  <si>
    <t>Internet Access</t>
  </si>
  <si>
    <t>Yes</t>
  </si>
  <si>
    <t>Space Width (ft)</t>
  </si>
  <si>
    <t>Space Depth (ft)</t>
  </si>
  <si>
    <t>Space Width (m)</t>
  </si>
  <si>
    <t>Space Depth (m)</t>
  </si>
  <si>
    <t>Square Feet</t>
  </si>
  <si>
    <t>Square Meters</t>
  </si>
  <si>
    <t>£ / Square Meter (daily)</t>
  </si>
  <si>
    <t>£ / Square Meter (Hourly)</t>
  </si>
  <si>
    <t>Opening Hours</t>
  </si>
  <si>
    <t>10am-6pm</t>
  </si>
  <si>
    <t>Hourly Rate</t>
  </si>
  <si>
    <t>TV/Video</t>
  </si>
  <si>
    <t>Sound System</t>
  </si>
  <si>
    <t>No</t>
  </si>
  <si>
    <t>Greta Mendez Room</t>
  </si>
  <si>
    <t>Night rates available on request by phone</t>
  </si>
  <si>
    <t>LX Rig</t>
  </si>
  <si>
    <t>Main Studio</t>
  </si>
  <si>
    <t>MapLink</t>
  </si>
  <si>
    <t>The Drum Studio</t>
  </si>
  <si>
    <t>Part of Identity Drama School. Night rates on available on request by phone</t>
  </si>
  <si>
    <t>Has tiered seating for up to 60 when used as performance space. Night rates available on request by phone</t>
  </si>
  <si>
    <t>https://maps.google.co.uk/maps?f=q&amp;source=s_q&amp;hl=en&amp;geocode=&amp;q=Identity+Acting+Studios,+Shacklewell+Lane,+London&amp;aq=0&amp;oq=identity+&amp;sll=51.55309,-0.069823&amp;sspn=0.001371,0.003948&amp;vpsrc=0&amp;ie=UTF8&amp;hq=Identity+Acting+Studios,&amp;hnear=Shacklewell+Ln,+London,+Unit</t>
  </si>
  <si>
    <t>3 Mills Studios</t>
  </si>
  <si>
    <t>E3 3DU</t>
  </si>
  <si>
    <t>020 7363 3336</t>
  </si>
  <si>
    <t>info@3mills.com</t>
  </si>
  <si>
    <t>Abacus Arts</t>
  </si>
  <si>
    <t>2A Browning St, Southwark</t>
  </si>
  <si>
    <t>SE17 1LN</t>
  </si>
  <si>
    <t>020 7277 2880</t>
  </si>
  <si>
    <t>info@abacus-arts.org.uk</t>
  </si>
  <si>
    <t>www.abacus-arts.org.uk</t>
  </si>
  <si>
    <t>Single space</t>
  </si>
  <si>
    <t>8am-11pm</t>
  </si>
  <si>
    <t>Sprung Floor</t>
  </si>
  <si>
    <t xml:space="preserve">Has breakout room 4.3mx4m plus separate storage area </t>
  </si>
  <si>
    <t>Piano</t>
  </si>
  <si>
    <t>n/a</t>
  </si>
  <si>
    <t>£ / Square Meter (weekly)</t>
  </si>
  <si>
    <t>Acting Suite Ltd</t>
  </si>
  <si>
    <t>Actors Centre</t>
  </si>
  <si>
    <t>1A Tower St</t>
  </si>
  <si>
    <t>WC2H 9NP</t>
  </si>
  <si>
    <t>020 7240 3940</t>
  </si>
  <si>
    <t>operations@actorscentre.co.uk</t>
  </si>
  <si>
    <t>www.actorscentre.co.uk</t>
  </si>
  <si>
    <t>Vocal &amp; Singing Studio</t>
  </si>
  <si>
    <t>Patricia Lawrence Room</t>
  </si>
  <si>
    <t>Has conference tables available</t>
  </si>
  <si>
    <t>Rehearsal Studio</t>
  </si>
  <si>
    <t>John Thaw Media Studio</t>
  </si>
  <si>
    <t>Use of video equipment incurs additional charge</t>
  </si>
  <si>
    <t>John Curry Room</t>
  </si>
  <si>
    <t>Air-conditioned</t>
  </si>
  <si>
    <t>Actors Studio Rehearsal and Casting Space</t>
  </si>
  <si>
    <t>Film only</t>
  </si>
  <si>
    <t>10am-10pm</t>
  </si>
  <si>
    <t>Actors Temple</t>
  </si>
  <si>
    <t>Would not provide details</t>
  </si>
  <si>
    <t>http://www.thealbany.org.uk/hireus/36/Room-Hire</t>
  </si>
  <si>
    <t>The Albany</t>
  </si>
  <si>
    <t>Douglas Way, Deptford</t>
  </si>
  <si>
    <t>SE8 4AG</t>
  </si>
  <si>
    <t>020 8469 2253</t>
  </si>
  <si>
    <t>hires@thealbany.org.uk</t>
  </si>
  <si>
    <t>Red Room</t>
  </si>
  <si>
    <t>Blue Room</t>
  </si>
  <si>
    <t>Orange Room</t>
  </si>
  <si>
    <t>Yellow Room</t>
  </si>
  <si>
    <t>Purple Room</t>
  </si>
  <si>
    <t>Studio</t>
  </si>
  <si>
    <t>Alford House</t>
  </si>
  <si>
    <t>ALRA</t>
  </si>
  <si>
    <t>Royal Victoria Patriotic Building, John Archer Way</t>
  </si>
  <si>
    <t>SW18 3SX</t>
  </si>
  <si>
    <t>020 8870 6475</t>
  </si>
  <si>
    <t>info@alra.co.uk</t>
  </si>
  <si>
    <t>www.alra.co.uk</t>
  </si>
  <si>
    <t>American Church in London</t>
  </si>
  <si>
    <t>9am-5pm</t>
  </si>
  <si>
    <t>Various</t>
  </si>
  <si>
    <t>Arch 468</t>
  </si>
  <si>
    <t>209A Coldharbour Lane</t>
  </si>
  <si>
    <t>SW9 8RW</t>
  </si>
  <si>
    <t>07973 302 908</t>
  </si>
  <si>
    <t>rebecca@arch468.com</t>
  </si>
  <si>
    <t>http://www.arch468.com/Rehearsal_Space_Hire.html</t>
  </si>
  <si>
    <t>Evening hire also available - £35 for 6-10pm. Floor not sprung but claims to be suitable for dance.</t>
  </si>
  <si>
    <t>8.30am-5.30pm</t>
  </si>
  <si>
    <t>Artsadmin</t>
  </si>
  <si>
    <t>Toynbee Studios, 28 Commercial St</t>
  </si>
  <si>
    <t>E1 6AB</t>
  </si>
  <si>
    <t>020 7247 5102</t>
  </si>
  <si>
    <t>admin@artsadmin.co.uk</t>
  </si>
  <si>
    <t>http://www.artsadmin.co.uk/toynbee-studios/spaces</t>
  </si>
  <si>
    <t>Steve Whitson Studio</t>
  </si>
  <si>
    <t>AV by arrangement only</t>
  </si>
  <si>
    <t>Theatre</t>
  </si>
  <si>
    <t>Studio 3</t>
  </si>
  <si>
    <t>Fire Room</t>
  </si>
  <si>
    <t>Court Room</t>
  </si>
  <si>
    <t>Studio 5</t>
  </si>
  <si>
    <t>Big City Studios</t>
  </si>
  <si>
    <t>Bloomsbury Theatre</t>
  </si>
  <si>
    <t>Bridge Theatre Training Company</t>
  </si>
  <si>
    <t>90 Kingsway, Tally Ho Corner, North Finchley</t>
  </si>
  <si>
    <t>N12 0EX</t>
  </si>
  <si>
    <t>020 7424 0860</t>
  </si>
  <si>
    <t>admin@thebridge-ttc.org</t>
  </si>
  <si>
    <t>www.thebridge-ttc.org</t>
  </si>
  <si>
    <t>4 hour minimum</t>
  </si>
  <si>
    <t>Studio 1</t>
  </si>
  <si>
    <t>Studio 2</t>
  </si>
  <si>
    <t>Studio 4</t>
  </si>
  <si>
    <t>Brixton Community Base</t>
  </si>
  <si>
    <t>Talma Rd, Brixton</t>
  </si>
  <si>
    <t>SW2 1AS</t>
  </si>
  <si>
    <t>info@brixtoncommunitybase.org</t>
  </si>
  <si>
    <t>www.bsvcc.org</t>
  </si>
  <si>
    <t>Upper Hall</t>
  </si>
  <si>
    <t>Lower Hall</t>
  </si>
  <si>
    <t>Calder Theatre Bookshop</t>
  </si>
  <si>
    <t>51 The Cut, Waterloo</t>
  </si>
  <si>
    <t>SE1 8LF</t>
  </si>
  <si>
    <t>020 7620 2900</t>
  </si>
  <si>
    <t>info@calderbookshop.com</t>
  </si>
  <si>
    <t>www.calderbookshop.com</t>
  </si>
  <si>
    <t>Young Chelsea Bridge Club</t>
  </si>
  <si>
    <t>32 Barkston Gardens, Earls Court</t>
  </si>
  <si>
    <t>SW5 0EN</t>
  </si>
  <si>
    <t>020 7373 1665</t>
  </si>
  <si>
    <t>info@ycbc.co.uk</t>
  </si>
  <si>
    <t>www.ycbc.co.uk/roomhire.htm</t>
  </si>
  <si>
    <t>Hire by half day only</t>
  </si>
  <si>
    <t>The Casting Cabin</t>
  </si>
  <si>
    <t>All prices include VAT wherever possible. However, PLEASE CHECK before budgeting on these costs. Also note that many spaces are also registered charities.</t>
  </si>
  <si>
    <t>Cecil Sharp House</t>
  </si>
  <si>
    <t>2 Regent's Park Road</t>
  </si>
  <si>
    <t>NW1 7AY</t>
  </si>
  <si>
    <t>hire@efdss.org</t>
  </si>
  <si>
    <t>www.efdss.org</t>
  </si>
  <si>
    <t>9am-11pm</t>
  </si>
  <si>
    <t>Kennedy Hall</t>
  </si>
  <si>
    <t>Purpose-built concert hall. Tiered seating available for performances</t>
  </si>
  <si>
    <t>Trefusis Hall</t>
  </si>
  <si>
    <t>Mirrored wall.</t>
  </si>
  <si>
    <t>Storrow Hall</t>
  </si>
  <si>
    <t>Daily Rate</t>
  </si>
  <si>
    <t>Weekly Rate</t>
  </si>
  <si>
    <t>Committee Room</t>
  </si>
  <si>
    <t>Sharp's Bar</t>
  </si>
  <si>
    <t>Evenings only - bookable 6-11pm. Gig venue?</t>
  </si>
  <si>
    <t>Central London Golf Centre</t>
  </si>
  <si>
    <t>Burntwood Lane, Wandsworth</t>
  </si>
  <si>
    <t>SW17 0AT</t>
  </si>
  <si>
    <t>020 8871 2468</t>
  </si>
  <si>
    <t>info@clgc.co.uk</t>
  </si>
  <si>
    <t>www.clgc.co.uk</t>
  </si>
  <si>
    <t>Ground Floor</t>
  </si>
  <si>
    <t>Car park. Usually weddings at weekends</t>
  </si>
  <si>
    <t>020 7485 2206</t>
  </si>
  <si>
    <t>020 7326 4417</t>
  </si>
  <si>
    <t>Central studios</t>
  </si>
  <si>
    <t>Only hires on an ad hoc basis as part of D&amp;B drama school</t>
  </si>
  <si>
    <t>Charing Cross Theatre</t>
  </si>
  <si>
    <t>Chat's Palace</t>
  </si>
  <si>
    <t>Chelsea Theatre</t>
  </si>
  <si>
    <t>World's End Place, King's Road</t>
  </si>
  <si>
    <t>SW10 0DR</t>
  </si>
  <si>
    <t>020 7349 7811</t>
  </si>
  <si>
    <t>admin@chelseatheatre.org.uk</t>
  </si>
  <si>
    <t>www.chelseatheatre.org.uk</t>
  </si>
  <si>
    <t>Dance Studio</t>
  </si>
  <si>
    <t>40% discount for termly bookings. Full week hires not usually available</t>
  </si>
  <si>
    <t>9.30am-9pm</t>
  </si>
  <si>
    <t>Clapham Community Project</t>
  </si>
  <si>
    <t>St Anne's Hall, 31-33 Bromells Road</t>
  </si>
  <si>
    <t>SW4 0BN</t>
  </si>
  <si>
    <t>020 7720 8731</t>
  </si>
  <si>
    <t>admin@claphamcommunityproject.org.uk</t>
  </si>
  <si>
    <t>www.rehearseatccp.co.uk</t>
  </si>
  <si>
    <t>Main Hall</t>
  </si>
  <si>
    <t>Harlequin Room</t>
  </si>
  <si>
    <t>Minimum 8 hour hire. 10% discount for bookings of a week or more</t>
  </si>
  <si>
    <t>Clean Break</t>
  </si>
  <si>
    <t>2 Patshull Road</t>
  </si>
  <si>
    <t>NW5 2LB</t>
  </si>
  <si>
    <t>020 7482 8611</t>
  </si>
  <si>
    <t>general@cleanbreak.org.uk</t>
  </si>
  <si>
    <t>www.cleanbreak.org.uk</t>
  </si>
  <si>
    <t>9am-10pm</t>
  </si>
  <si>
    <t>Women only during the day due to Clean Break's education programme. 10% discount for theatre groups. Block booking discount</t>
  </si>
  <si>
    <t>Club for Acts and Actors</t>
  </si>
  <si>
    <t>20 Bedford Street</t>
  </si>
  <si>
    <t>WC2E 9HP</t>
  </si>
  <si>
    <t>020 7836 3172</t>
  </si>
  <si>
    <t>office@thecaa.org</t>
  </si>
  <si>
    <t>www.thecaa.org</t>
  </si>
  <si>
    <t>Concert Hall</t>
  </si>
  <si>
    <t>Colombo Centre</t>
  </si>
  <si>
    <t>Coptic Street Studio</t>
  </si>
  <si>
    <t>Dragon Hall</t>
  </si>
  <si>
    <t>17 Stukely St, Covent Garden</t>
  </si>
  <si>
    <t>WC2B 5LT</t>
  </si>
  <si>
    <t>020 7404 7274</t>
  </si>
  <si>
    <t>director@dragonhall.org.uk</t>
  </si>
  <si>
    <t>www.dragonhall.org.uk</t>
  </si>
  <si>
    <t>Green Room</t>
  </si>
  <si>
    <t>Dance Attic Studios</t>
  </si>
  <si>
    <t>368 North End Road, Fulham</t>
  </si>
  <si>
    <t>SW6 1LY</t>
  </si>
  <si>
    <t>020 7610 2055</t>
  </si>
  <si>
    <t>danceattic@hotmail.com</t>
  </si>
  <si>
    <t>www.danceattic.com</t>
  </si>
  <si>
    <t>Smallest space</t>
  </si>
  <si>
    <t>Largest space</t>
  </si>
  <si>
    <t>Dance Company Studios</t>
  </si>
  <si>
    <t>76 High St, Beckenham</t>
  </si>
  <si>
    <t>BR3 1ED</t>
  </si>
  <si>
    <t>020 8402 2424</t>
  </si>
  <si>
    <t>hire@dancecompanystudios.co.uk</t>
  </si>
  <si>
    <t>www.dancecompanystudios.co.uk</t>
  </si>
  <si>
    <t>Danceworks</t>
  </si>
  <si>
    <t>16 Balderton St</t>
  </si>
  <si>
    <t>W1K 6TN</t>
  </si>
  <si>
    <t>020 7318 4100</t>
  </si>
  <si>
    <t>info@danceworks.net</t>
  </si>
  <si>
    <t>www.danceworks.net</t>
  </si>
  <si>
    <t>8am-10pm</t>
  </si>
  <si>
    <t>Prices variable throughout day - check website for details. Standby rates also available</t>
  </si>
  <si>
    <t xml:space="preserve">Studio </t>
  </si>
  <si>
    <t>Studio 6</t>
  </si>
  <si>
    <t>Studio 10</t>
  </si>
  <si>
    <t>Studio 11</t>
  </si>
  <si>
    <t>Studio 4 (Mini)</t>
  </si>
  <si>
    <t>Meeting Room</t>
  </si>
  <si>
    <t>In residential building - loud noise not suitable</t>
  </si>
  <si>
    <t>Die-cast studio</t>
  </si>
  <si>
    <t>Ealing Studios</t>
  </si>
  <si>
    <t>Elms Lesters</t>
  </si>
  <si>
    <t>Paint room</t>
  </si>
  <si>
    <t>9am-10.30pm</t>
  </si>
  <si>
    <t>15 Gordon Street, Bloomsbury</t>
  </si>
  <si>
    <t>WC1H 0AH</t>
  </si>
  <si>
    <t>020 7679 2777</t>
  </si>
  <si>
    <t>admin@thebloomsbury.com</t>
  </si>
  <si>
    <t>www.thebloomsbury.com</t>
  </si>
  <si>
    <t>English Touring Theatre</t>
  </si>
  <si>
    <t>25 Short St, Waterloo</t>
  </si>
  <si>
    <t>SE1 8LJ</t>
  </si>
  <si>
    <t>020 7450 1990</t>
  </si>
  <si>
    <t>admin@ett.org.uk</t>
  </si>
  <si>
    <t>www.ett.org.uk</t>
  </si>
  <si>
    <t>Etcetera Theatre</t>
  </si>
  <si>
    <t>265 Camden High St</t>
  </si>
  <si>
    <t>NW1 7BU</t>
  </si>
  <si>
    <t>020 7482 4857</t>
  </si>
  <si>
    <t>etc@etceteratheatre.com</t>
  </si>
  <si>
    <t>www.etceteratheatre.com</t>
  </si>
  <si>
    <t>10am-5pm</t>
  </si>
  <si>
    <t>Expressions Studios</t>
  </si>
  <si>
    <t>39-51 Highgate Road</t>
  </si>
  <si>
    <t>NW5 1RT</t>
  </si>
  <si>
    <t>020 7813 1580</t>
  </si>
  <si>
    <t>info@expressionsstudios.org.uk</t>
  </si>
  <si>
    <t>www.expressionsstudios.org.uk</t>
  </si>
  <si>
    <t>Night rates might be cheaper - or more expensive due to increased security costs for the venue. Always contact the venue for further information.</t>
  </si>
  <si>
    <t>Factory Fitness and Dance Centre</t>
  </si>
  <si>
    <t>407 Hornsey Road</t>
  </si>
  <si>
    <t>N19 4DX</t>
  </si>
  <si>
    <t>020 7272 1122</t>
  </si>
  <si>
    <t>info@factorylondon.com</t>
  </si>
  <si>
    <t>www.factoryrehearsalstudios.com</t>
  </si>
  <si>
    <t>Space</t>
  </si>
  <si>
    <t>New York</t>
  </si>
  <si>
    <t>Havana</t>
  </si>
  <si>
    <t>Paris</t>
  </si>
  <si>
    <t>Graeae Theatre Company</t>
  </si>
  <si>
    <t>138 Kingsland Road</t>
  </si>
  <si>
    <t>E2 8DY</t>
  </si>
  <si>
    <t>020 7613 6900</t>
  </si>
  <si>
    <t>info@graeae.org</t>
  </si>
  <si>
    <t>www.graeae.org</t>
  </si>
  <si>
    <t>Hampstead Theatre</t>
  </si>
  <si>
    <t>Eton Avenue, Swiss Cottage</t>
  </si>
  <si>
    <t>NW3 3EU</t>
  </si>
  <si>
    <t>020 7449 4200</t>
  </si>
  <si>
    <t>info@hampsteadtheatre.com</t>
  </si>
  <si>
    <t>www.hampsteadtheatre.com</t>
  </si>
  <si>
    <t>Heythrop College</t>
  </si>
  <si>
    <t>23 Kensington Square</t>
  </si>
  <si>
    <t>W8 5HN</t>
  </si>
  <si>
    <t>020 7795 6600</t>
  </si>
  <si>
    <t>conferences@heythrop.ac.uk</t>
  </si>
  <si>
    <t>www.heythrop.ac.uk</t>
  </si>
  <si>
    <t>Holly Lodge Community Centre</t>
  </si>
  <si>
    <t>Oakshott Avenue</t>
  </si>
  <si>
    <t>N6 6NT</t>
  </si>
  <si>
    <t>020 8342 9524</t>
  </si>
  <si>
    <t>hollylodgelondon@hotmail.com</t>
  </si>
  <si>
    <t>www.hollylodge.org.uk</t>
  </si>
  <si>
    <t>10am-9pm</t>
  </si>
  <si>
    <t>Community Centre Hall</t>
  </si>
  <si>
    <t>Lower rate negotiable for charities. Amplified music not permitted.</t>
  </si>
  <si>
    <t>Holy Innocents Church</t>
  </si>
  <si>
    <t>Loyola Hall</t>
  </si>
  <si>
    <t>Holy Trinity W6</t>
  </si>
  <si>
    <t>Brook Green</t>
  </si>
  <si>
    <t>Hoxton Hall</t>
  </si>
  <si>
    <t>130 Hoxton St</t>
  </si>
  <si>
    <t>N1 6SH</t>
  </si>
  <si>
    <t>020 7684 0060</t>
  </si>
  <si>
    <t>info@hoxtonhall.co.uk</t>
  </si>
  <si>
    <t>www.hoxtonhall.co.uk</t>
  </si>
  <si>
    <t>May Scott Studio</t>
  </si>
  <si>
    <t>Palmer Room</t>
  </si>
  <si>
    <t>Invisible Dot</t>
  </si>
  <si>
    <t xml:space="preserve">Northdown Street, London </t>
  </si>
  <si>
    <t>N1 9BG</t>
  </si>
  <si>
    <t>020 7424 8918</t>
  </si>
  <si>
    <t>hire@theinvisibledot.com</t>
  </si>
  <si>
    <t>www.theinvisibledot.com</t>
  </si>
  <si>
    <t>Camden Stables Market, Chalk Farm Road, London</t>
  </si>
  <si>
    <t>NW1 8AH</t>
  </si>
  <si>
    <t>Currently has Spring Deal on offer</t>
  </si>
  <si>
    <t>Islington Arts Factory</t>
  </si>
  <si>
    <t>2 Parkhurst Road</t>
  </si>
  <si>
    <t>N7 0SF</t>
  </si>
  <si>
    <t>020 7607 0561</t>
  </si>
  <si>
    <t>info@islingtonartsfactory.org</t>
  </si>
  <si>
    <t>www.islingtonartsfactory.org</t>
  </si>
  <si>
    <t>The Linbury</t>
  </si>
  <si>
    <t>The Chase</t>
  </si>
  <si>
    <t>Jacksons Lane</t>
  </si>
  <si>
    <t>269a Archway Road</t>
  </si>
  <si>
    <t>N6 5AA</t>
  </si>
  <si>
    <t>020 8340 5226</t>
  </si>
  <si>
    <t>reception@jacksonslane.org.uk</t>
  </si>
  <si>
    <t>www.jacksonslane.org.uk</t>
  </si>
  <si>
    <t xml:space="preserve">Space 3 </t>
  </si>
  <si>
    <t>Space 4</t>
  </si>
  <si>
    <t>Space 5</t>
  </si>
  <si>
    <t>Jerwood Space</t>
  </si>
  <si>
    <t>171 Union Street</t>
  </si>
  <si>
    <t>SE1 0LN</t>
  </si>
  <si>
    <t>020 7654 0172</t>
  </si>
  <si>
    <t>space@jerwoodspace.co.uk</t>
  </si>
  <si>
    <t>www.jerwoodspace.co.uk</t>
  </si>
  <si>
    <t>9am-9pm</t>
  </si>
  <si>
    <t>Spaces 1 &amp; 3</t>
  </si>
  <si>
    <t>Spaces 2 &amp; 4</t>
  </si>
  <si>
    <t>Spaces 5 &amp; 6</t>
  </si>
  <si>
    <t>Space 7</t>
  </si>
  <si>
    <t>Lantern Arts Centre</t>
  </si>
  <si>
    <t>Tolverne Road, Raynes Park</t>
  </si>
  <si>
    <t>SW20 8RA</t>
  </si>
  <si>
    <t>020 8944 5794</t>
  </si>
  <si>
    <t>lac@lanternarts.org</t>
  </si>
  <si>
    <t>www.lanternarts.org</t>
  </si>
  <si>
    <t>Café Studio</t>
  </si>
  <si>
    <t>Bond Hall</t>
  </si>
  <si>
    <t>Wesley Room</t>
  </si>
  <si>
    <t>Main Church (The Sanctuary)</t>
  </si>
  <si>
    <t>Prayer Room</t>
  </si>
  <si>
    <t>London Bubble</t>
  </si>
  <si>
    <t>5 Elephant Lane</t>
  </si>
  <si>
    <t>SE16 4JD</t>
  </si>
  <si>
    <t>020 7237 4434</t>
  </si>
  <si>
    <t>admin@londonbubble.org.uk</t>
  </si>
  <si>
    <t>www.londonbubble.org.uk</t>
  </si>
  <si>
    <t>Rehearsal Room</t>
  </si>
  <si>
    <t>Studio Space</t>
  </si>
  <si>
    <t>London School of Capoeira</t>
  </si>
  <si>
    <t>Leeds Place, Tollington Park</t>
  </si>
  <si>
    <t>N4 3RF</t>
  </si>
  <si>
    <t>020 7281 2020</t>
  </si>
  <si>
    <t>studiohire@londonschoolofcapoeira.com</t>
  </si>
  <si>
    <t>www.londonschoolofcapoeira.com</t>
  </si>
  <si>
    <t>yes</t>
  </si>
  <si>
    <t>London Studio Centre</t>
  </si>
  <si>
    <t>not currently offering space</t>
  </si>
  <si>
    <t>London Theatre</t>
  </si>
  <si>
    <t>443 New Cross Road</t>
  </si>
  <si>
    <t>SE14 6TA</t>
  </si>
  <si>
    <t>020 8694 1888</t>
  </si>
  <si>
    <t>thelondontheatre@live.co.uk</t>
  </si>
  <si>
    <t>www.thelondontheatre.com</t>
  </si>
  <si>
    <t>10am-4pm</t>
  </si>
  <si>
    <t>London Welsh Centre</t>
  </si>
  <si>
    <t>157-163 Gray's Inn Road</t>
  </si>
  <si>
    <t>WC1X 8UE</t>
  </si>
  <si>
    <t>020 7837 3722</t>
  </si>
  <si>
    <t>administrator@lwcentre.demon.co.uk</t>
  </si>
  <si>
    <t>www.londonwelsh.org</t>
  </si>
  <si>
    <t>9am-6pm</t>
  </si>
  <si>
    <t>All prices are for the main working-week rate. Many venues have different pricing over the weekend - visit websites for details</t>
  </si>
  <si>
    <t>Day prices will normally be for office hours rather than full exclusive hire.</t>
  </si>
  <si>
    <t>www.trinityfocus.org</t>
  </si>
  <si>
    <t>brookgreen@rcdow.org.uk</t>
  </si>
  <si>
    <t>W6 7BL</t>
  </si>
  <si>
    <t>0207 603 3832</t>
  </si>
  <si>
    <t>Fully booked till end 2014</t>
  </si>
  <si>
    <t>Carini Room</t>
  </si>
  <si>
    <t>9am-9.30pm</t>
  </si>
  <si>
    <t>15% discount on weekly bookings</t>
  </si>
  <si>
    <t>Mixed gender space. 10% discount for theatre groups. Block booking discount</t>
  </si>
  <si>
    <t>269 Kilburn High Road</t>
  </si>
  <si>
    <t>NW6 7JR</t>
  </si>
  <si>
    <t>020 7372 6611</t>
  </si>
  <si>
    <t>www.tricycle.co.uk</t>
  </si>
  <si>
    <t>trish@tricycle.co.uk</t>
  </si>
  <si>
    <t xml:space="preserve">Tricycle Theatre </t>
  </si>
  <si>
    <t>Cameron Mackintosh Studio</t>
  </si>
  <si>
    <t>gail@tricycle.co.uk</t>
  </si>
  <si>
    <t>Baldwin Studio</t>
  </si>
  <si>
    <t>Creative Space</t>
  </si>
  <si>
    <t>Make Believe Arts</t>
  </si>
  <si>
    <t>£10 per hour evenings and weekends</t>
  </si>
  <si>
    <t>Daytime and evening - contact for details</t>
  </si>
  <si>
    <t>Deptford Mission, 1 Creek Road</t>
  </si>
  <si>
    <t>SE8 3BT</t>
  </si>
  <si>
    <t>020 8691 3802</t>
  </si>
  <si>
    <t>info@makebelievearts.co.uk</t>
  </si>
  <si>
    <t>www.rehearsalspacelondon.co.uk/studio-hire-south-of-the-river</t>
  </si>
  <si>
    <t>Menier Chocolate Factory</t>
  </si>
  <si>
    <t>53 Southwark St</t>
  </si>
  <si>
    <t>SE1 1RU</t>
  </si>
  <si>
    <t>020 7378 1712</t>
  </si>
  <si>
    <t>office@menierchocolatefactory.com</t>
  </si>
  <si>
    <t>www.menierchocolatefactory.com</t>
  </si>
  <si>
    <t>Gulliver Room</t>
  </si>
  <si>
    <t>Lorax Room</t>
  </si>
  <si>
    <t>Helicopter Room</t>
  </si>
  <si>
    <t>9.30am-10pm</t>
  </si>
  <si>
    <t>Moving East</t>
  </si>
  <si>
    <t>Wordsworth Road, Newington Green</t>
  </si>
  <si>
    <t>N16 8DD</t>
  </si>
  <si>
    <t>020 7503 3101</t>
  </si>
  <si>
    <t>admin@movingeast.co.uk</t>
  </si>
  <si>
    <t>www.movingeast.co.uk</t>
  </si>
  <si>
    <t>9.30am-5.30pm</t>
  </si>
  <si>
    <t>National Youth Theatre</t>
  </si>
  <si>
    <t>020 7561 8661</t>
  </si>
  <si>
    <t>hollowayadmin@nyt.org.uk</t>
  </si>
  <si>
    <t>www.rehearsalspacelondon.co.uk/Studio-Hire-North-of-the-River/148-/National-Youth-Theatre</t>
  </si>
  <si>
    <t>9.30am-6pm</t>
  </si>
  <si>
    <t>Main Rehearsal Room</t>
  </si>
  <si>
    <t>443-445 Holloway Road</t>
  </si>
  <si>
    <t>N7 6LW</t>
  </si>
  <si>
    <t>Neals Yard Meeting Rooms</t>
  </si>
  <si>
    <t>14 Neals Yard, Covent Garden</t>
  </si>
  <si>
    <t>WC2H 9DP</t>
  </si>
  <si>
    <t>020 7436 9875</t>
  </si>
  <si>
    <t>www.meetingrooms.org.uk</t>
  </si>
  <si>
    <t>info@walkinbackrub.co.uk</t>
  </si>
  <si>
    <t>Big Room</t>
  </si>
  <si>
    <t>Small Room</t>
  </si>
  <si>
    <t>New Diorama Theatre</t>
  </si>
  <si>
    <t>New London Performing Arts Centre</t>
  </si>
  <si>
    <t>Observatory Studios</t>
  </si>
  <si>
    <t>TV and film</t>
  </si>
  <si>
    <t>October Gallery</t>
  </si>
  <si>
    <t>24 Old Gloucester St</t>
  </si>
  <si>
    <t>WC1N 3AL</t>
  </si>
  <si>
    <t>020 7831 1618</t>
  </si>
  <si>
    <t>rentals@octobergallery.co.uk</t>
  </si>
  <si>
    <t>www.octobergallery.co.uk</t>
  </si>
  <si>
    <t>10% discount for charities.</t>
  </si>
  <si>
    <t>Theatre Showroom</t>
  </si>
  <si>
    <t>Club Room</t>
  </si>
  <si>
    <t>Out of Joint</t>
  </si>
  <si>
    <t>7 Thane Villas, Finsbury Park</t>
  </si>
  <si>
    <t>N7 7NU</t>
  </si>
  <si>
    <t>020 7609 0207</t>
  </si>
  <si>
    <t>ojo@outofjoint.co.uk</t>
  </si>
  <si>
    <t>www.outofjoint.co.uk</t>
  </si>
  <si>
    <t>Evenings and weekends negotiable. Week rate includes 6th day free</t>
  </si>
  <si>
    <t>Oval House</t>
  </si>
  <si>
    <t>52-54 Kennington Oval</t>
  </si>
  <si>
    <t>SE11 5SW</t>
  </si>
  <si>
    <t>020 7582 0080</t>
  </si>
  <si>
    <t>hire@ovalhouse.com</t>
  </si>
  <si>
    <t>www.ovalhouse.com</t>
  </si>
  <si>
    <t>9.30am-6.30pm</t>
  </si>
  <si>
    <t>Upstairs Dance Studio</t>
  </si>
  <si>
    <t>Downstairs Dance Studio</t>
  </si>
  <si>
    <t>Red Studio</t>
  </si>
  <si>
    <t>Weekends £25 per hour</t>
  </si>
  <si>
    <t>Paines Plough</t>
  </si>
  <si>
    <t>43 Aldwych</t>
  </si>
  <si>
    <t>WC2B 4DN</t>
  </si>
  <si>
    <t>020 7240 4533</t>
  </si>
  <si>
    <t>office@painesplough.com</t>
  </si>
  <si>
    <t>www.painesplough.com</t>
  </si>
  <si>
    <t>People Show</t>
  </si>
  <si>
    <t>Peregrine's Pianos</t>
  </si>
  <si>
    <t>Music rooms</t>
  </si>
  <si>
    <t>Pineapple</t>
  </si>
  <si>
    <t>7 Langley St, Covent Garden</t>
  </si>
  <si>
    <t>WC2H 9JA</t>
  </si>
  <si>
    <t>020 7836 4004</t>
  </si>
  <si>
    <t>www.pineapple.uk.com</t>
  </si>
  <si>
    <t>Studio 7</t>
  </si>
  <si>
    <t>Studio 8</t>
  </si>
  <si>
    <t>Studio 9</t>
  </si>
  <si>
    <t>Studio 12</t>
  </si>
  <si>
    <t>Studio 79</t>
  </si>
  <si>
    <t>The Place</t>
  </si>
  <si>
    <t>17 Duke's Road</t>
  </si>
  <si>
    <t>WC1H 9PY</t>
  </si>
  <si>
    <t>020 7121 1000</t>
  </si>
  <si>
    <t>info@theplace.org.uk</t>
  </si>
  <si>
    <t>www.theplace.org.uk</t>
  </si>
  <si>
    <t>Founder's Studio</t>
  </si>
  <si>
    <t>The Poor School</t>
  </si>
  <si>
    <t>242 Pentonville Road</t>
  </si>
  <si>
    <t>N1 9JY</t>
  </si>
  <si>
    <t>020 7837 6030</t>
  </si>
  <si>
    <t>roomhire@thepoorschool.com</t>
  </si>
  <si>
    <t>www.thepoorschool.com</t>
  </si>
  <si>
    <t>Studio Theatre</t>
  </si>
  <si>
    <t>Extra charge for use of LX rig</t>
  </si>
  <si>
    <t>Precinct Theatre</t>
  </si>
  <si>
    <t>Units 2-3 The Precinct, Packington Square</t>
  </si>
  <si>
    <t>N1 7UP</t>
  </si>
  <si>
    <t>020 7359 3594</t>
  </si>
  <si>
    <t>agency@breakalegman.com</t>
  </si>
  <si>
    <t>www.breakalegman.com/studiohire.htm</t>
  </si>
  <si>
    <t>Extra charge for equipment</t>
  </si>
  <si>
    <t>Questors Theatre Ealing</t>
  </si>
  <si>
    <t>Rag Factory</t>
  </si>
  <si>
    <t>16-18 Heneage St</t>
  </si>
  <si>
    <t>E1 5LJ</t>
  </si>
  <si>
    <t>020 7183 3048</t>
  </si>
  <si>
    <t>hello@ragfactory.org.uk</t>
  </si>
  <si>
    <t>www.ragfactory.org.uk</t>
  </si>
  <si>
    <t>Hume Studio</t>
  </si>
  <si>
    <t>Weekly rate available on request</t>
  </si>
  <si>
    <t>Apricot Studio</t>
  </si>
  <si>
    <t>Sewing Room</t>
  </si>
  <si>
    <t>McCoy Studio</t>
  </si>
  <si>
    <t>Bangkok Studio</t>
  </si>
  <si>
    <t>Rambert Dance Company</t>
  </si>
  <si>
    <t>94 Chiswick High Road</t>
  </si>
  <si>
    <t>W4 1SH</t>
  </si>
  <si>
    <t>020 8630 0600</t>
  </si>
  <si>
    <t>rdc@rambert.org.uk</t>
  </si>
  <si>
    <t>www.rambert.org.uk</t>
  </si>
  <si>
    <t>Upper Studio</t>
  </si>
  <si>
    <t>Lower Studio</t>
  </si>
  <si>
    <t>Rooms Above</t>
  </si>
  <si>
    <t>174 Mill Lane, West Hampstead</t>
  </si>
  <si>
    <t>NW6 1TB</t>
  </si>
  <si>
    <t>0845 686 802</t>
  </si>
  <si>
    <t>info@theroomsabove.org.uk</t>
  </si>
  <si>
    <t>www.theroomsabove.org.uk</t>
  </si>
  <si>
    <t>8.30am-10pm</t>
  </si>
  <si>
    <t>Room 1</t>
  </si>
  <si>
    <t>Room 2</t>
  </si>
  <si>
    <t>Room 3</t>
  </si>
  <si>
    <t xml:space="preserve">Room 4 </t>
  </si>
  <si>
    <t>Room 5</t>
  </si>
  <si>
    <t>RADA</t>
  </si>
  <si>
    <t>62-64 Gower Street</t>
  </si>
  <si>
    <t>WC1E 6ED</t>
  </si>
  <si>
    <t>020 7908 4826</t>
  </si>
  <si>
    <t>bookings@radaenterprises.org</t>
  </si>
  <si>
    <t>www.rada.ac.uk/venues</t>
  </si>
  <si>
    <t>Max Reinhart</t>
  </si>
  <si>
    <t>AR2</t>
  </si>
  <si>
    <t>B25</t>
  </si>
  <si>
    <t>Max Rayne</t>
  </si>
  <si>
    <t>Ellen Terry</t>
  </si>
  <si>
    <t>Henry Irving</t>
  </si>
  <si>
    <t>Fanny Kemble</t>
  </si>
  <si>
    <t>Edmund Kean</t>
  </si>
  <si>
    <t>Sarah Siddons</t>
  </si>
  <si>
    <t>David Garrick</t>
  </si>
  <si>
    <t>Squire Bancroft</t>
  </si>
  <si>
    <t>Wolfson Gielgud</t>
  </si>
  <si>
    <t>GBS Studio</t>
  </si>
  <si>
    <t>Training Suite</t>
  </si>
  <si>
    <t>Jerwood Vanburgh</t>
  </si>
  <si>
    <t>Room 4</t>
  </si>
  <si>
    <t>Nancy Diguid Room</t>
  </si>
  <si>
    <t>Attic Suite</t>
  </si>
  <si>
    <t>Price VAT not included. Discount for members of the CAA.</t>
  </si>
  <si>
    <t>VAT not included</t>
  </si>
  <si>
    <t>VAT not included. Subsidised rates available for emerging companies - http://www.jerwoodspace.co.uk/documents/SPACESUBSIDYLETTER.pdf</t>
  </si>
  <si>
    <t>Where only a weekly price has been given, this has been divided by 5 to give a daily price and by 40 to give an hourly price</t>
  </si>
  <si>
    <t>Standardisation of data</t>
  </si>
  <si>
    <t>Where only a daily price has been given, this has been divided by 8 to give a daily price and multiplied by 5 to give a weekly price</t>
  </si>
  <si>
    <t>Where only an hourly price has been given, this has been multiplied by 8 to give a daily price and by 40 to give a weekly price</t>
  </si>
  <si>
    <t xml:space="preserve">Average cost per hour </t>
  </si>
  <si>
    <t>Average cost per week</t>
  </si>
  <si>
    <t>Average cost per day</t>
  </si>
  <si>
    <t>Average size (sq meters)</t>
  </si>
  <si>
    <t>Identity Rehearsal and Performance Studios</t>
  </si>
  <si>
    <t>Space, The</t>
  </si>
  <si>
    <t>269 Westferry Road</t>
  </si>
  <si>
    <t>E14 3RS</t>
  </si>
  <si>
    <t>020 7515 7799</t>
  </si>
  <si>
    <t>info@space.org.uk</t>
  </si>
  <si>
    <t>www.space.org.uk</t>
  </si>
  <si>
    <t>The Space</t>
  </si>
  <si>
    <t>Prices provided by the venue are highlighted in green</t>
  </si>
  <si>
    <t>Prices calculated by me are highlighted in yellow</t>
  </si>
  <si>
    <t>£10 per hour before 12 noon. Additional cost for hire of piano</t>
  </si>
  <si>
    <t>Spotlight</t>
  </si>
  <si>
    <t>St George's Church Bloomsbury</t>
  </si>
  <si>
    <t>6 Little Russell St</t>
  </si>
  <si>
    <t>WC1A 2HR</t>
  </si>
  <si>
    <t>020 7242 1979</t>
  </si>
  <si>
    <t>hiring@stgb.org.uk</t>
  </si>
  <si>
    <t>www.stgeorgesbloomsbury.org.uk</t>
  </si>
  <si>
    <t>Upper Vestry Hall</t>
  </si>
  <si>
    <t>Lower Vestry Hall</t>
  </si>
  <si>
    <t>Upper Meeting Room</t>
  </si>
  <si>
    <t>Theatro Technis</t>
  </si>
  <si>
    <t>26 Crowndale Road</t>
  </si>
  <si>
    <t>NW1 1TT</t>
  </si>
  <si>
    <t>020 7387 6617</t>
  </si>
  <si>
    <t>info@theatrotechnis.com</t>
  </si>
  <si>
    <t>www.theatrotechnis.com</t>
  </si>
  <si>
    <t>Whirled Studio</t>
  </si>
  <si>
    <t>259-260 Hardess St</t>
  </si>
  <si>
    <t>SE24 0HN</t>
  </si>
  <si>
    <t>07528 048 491</t>
  </si>
  <si>
    <t>www.whireledart.co.uk</t>
  </si>
  <si>
    <t>8am-6pm</t>
  </si>
  <si>
    <t>American Musical Theatre Academy</t>
  </si>
  <si>
    <t>13-17 Ironmonger Row</t>
  </si>
  <si>
    <t>EC1V 3QG</t>
  </si>
  <si>
    <t>020 7253 3118</t>
  </si>
  <si>
    <t>info@americanacademy.co.uk</t>
  </si>
  <si>
    <t>www.stageworksstudios.co.uk</t>
  </si>
  <si>
    <t>Main Dance Studios x2</t>
  </si>
  <si>
    <t>Smaller Studios x2</t>
  </si>
  <si>
    <t>London Palladium</t>
  </si>
  <si>
    <t>8 Argyll St</t>
  </si>
  <si>
    <t>W1F 7TF</t>
  </si>
  <si>
    <t> 0207 379 4981</t>
  </si>
  <si>
    <t>hospitality@reallyuseful.co.uk</t>
  </si>
  <si>
    <t>http://www.rehearsalspacelondon.co.uk/Studio-Hire-North-of-the-River/174-/London-Palladium</t>
  </si>
  <si>
    <t>Half Moon Young People's Theatre</t>
  </si>
  <si>
    <t>43 White Horse Road</t>
  </si>
  <si>
    <t>E1 0ND</t>
  </si>
  <si>
    <t>020 7709 8901</t>
  </si>
  <si>
    <t>suzie@halfmoon.org.uk</t>
  </si>
  <si>
    <t>http://www.rehearsalspacelondon.co.uk/Studio-Hire-North-of-the-River/138-/Half-Moon</t>
  </si>
  <si>
    <t>£200 per day for charities</t>
  </si>
  <si>
    <t>£100 per day / £400 per week for charities</t>
  </si>
  <si>
    <t>£60 per day for charities</t>
  </si>
  <si>
    <t>Diorama Arts Studios</t>
  </si>
  <si>
    <t>http://www.rehearsalspacelondon.co.uk/Studio-Hire-North-of-the-River/55-/Diorama-Arts-Studios</t>
  </si>
  <si>
    <t>South London Dance Studios</t>
  </si>
  <si>
    <t>RR only available for hire during summer dark period. Weekly hire reductions may be available.</t>
  </si>
  <si>
    <t>201 Drummond St</t>
  </si>
  <si>
    <t>NW1</t>
  </si>
  <si>
    <t>07570 074 607</t>
  </si>
  <si>
    <t>info@diorama-arts.org.uk</t>
  </si>
  <si>
    <t>4 Large Rooms</t>
  </si>
  <si>
    <t>4 Small Rooms</t>
  </si>
  <si>
    <t>4 Medium Rooms</t>
  </si>
  <si>
    <t>ISTD2 Dance Studios</t>
  </si>
  <si>
    <t>346 Old St</t>
  </si>
  <si>
    <t>EC1V 9NQ</t>
  </si>
  <si>
    <t>Re-opening Summer 2013</t>
  </si>
  <si>
    <t>020 7655 8801</t>
  </si>
  <si>
    <t>reception.istd2@istd.org</t>
  </si>
  <si>
    <t>www.istd.org/istd2-hire</t>
  </si>
  <si>
    <t>Basement</t>
  </si>
  <si>
    <t>First Floor</t>
  </si>
  <si>
    <t>Pleasance Theatre</t>
  </si>
  <si>
    <t>Carpenters News</t>
  </si>
  <si>
    <t>N7 9EF</t>
  </si>
  <si>
    <t>http://www.pleasance.co.uk/islington/spaces/rehearsal-space---the-boiler-room</t>
  </si>
  <si>
    <t>dan@pleasance.co.uk</t>
  </si>
  <si>
    <t>0207 619 6868</t>
  </si>
  <si>
    <t>Boiler Room</t>
  </si>
  <si>
    <t>White Room</t>
  </si>
  <si>
    <t>Weekly rate is for Monday-Saturday</t>
  </si>
  <si>
    <t>Treadwells</t>
  </si>
  <si>
    <t> 0207 419 8507 </t>
  </si>
  <si>
    <t>33 Store St</t>
  </si>
  <si>
    <t>WC1E 7BS</t>
  </si>
  <si>
    <t>http://www.rehearsalspacelondon.co.uk/Studio-Hire-North-of-the-River/150-/Treadwells</t>
  </si>
  <si>
    <t>info@treadwells-london.com</t>
  </si>
  <si>
    <t>Raindance Film Festival</t>
  </si>
  <si>
    <t>10 Craven St</t>
  </si>
  <si>
    <t>WC2N 5PE</t>
  </si>
  <si>
    <t>0207 831 4221</t>
  </si>
  <si>
    <t>roombookings@raindance.co.uk</t>
  </si>
  <si>
    <t>http://www.rehearsalspacelondon.co.uk/Studio-Hire-North-of-the-River/154-/Raindance-Film-Festival</t>
  </si>
  <si>
    <t>Craven Room 1</t>
  </si>
  <si>
    <t>Craven Room 2</t>
  </si>
  <si>
    <t>Kobi Nazrul Centre</t>
  </si>
  <si>
    <t>30 Handbury St</t>
  </si>
  <si>
    <t>E1 6QR</t>
  </si>
  <si>
    <t>020 7375 1320</t>
  </si>
  <si>
    <t>ashraf.neswar@towerhamlets.gov.uk</t>
  </si>
  <si>
    <t>http://www.rehearsalspacelondon.co.uk/Studio-Hire-North-of-the-River/46-/Kobi-Nazrul-Centre</t>
  </si>
  <si>
    <t>Main Space</t>
  </si>
  <si>
    <t>Tara Theatre</t>
  </si>
  <si>
    <t>356 Garratt Lane, Earlsfield</t>
  </si>
  <si>
    <t>SW18 4ES</t>
  </si>
  <si>
    <t>020 8333 4457</t>
  </si>
  <si>
    <t>jonathan@tara-arts.com</t>
  </si>
  <si>
    <t>www.tara-arts.com</t>
  </si>
  <si>
    <t>Exchange Theatre</t>
  </si>
  <si>
    <t>0207 403 8560</t>
  </si>
  <si>
    <t>fanny@echangetheatre.com</t>
  </si>
  <si>
    <t>http://www.rehearsalspacelondon.co.uk/Studio-Hire-South-of-the-River/167-/Exchange-Theatre</t>
  </si>
  <si>
    <t>Theatre Peckham</t>
  </si>
  <si>
    <t>Havil Street</t>
  </si>
  <si>
    <t>SE5 7SD</t>
  </si>
  <si>
    <t>020 7708 5401</t>
  </si>
  <si>
    <t>admin@theatrepeckham.co.uk</t>
  </si>
  <si>
    <t>www.theatrepeckham.co.uk</t>
  </si>
  <si>
    <t>Lost Theatre</t>
  </si>
  <si>
    <t>208 Wandsworth Rd</t>
  </si>
  <si>
    <t>SW8 2JU</t>
  </si>
  <si>
    <t>0207 622 9208</t>
  </si>
  <si>
    <t>info@losttheatre.co.uk</t>
  </si>
  <si>
    <t>www.losttheatre.co.uk</t>
  </si>
  <si>
    <t>Polka Theatre</t>
  </si>
  <si>
    <t>240 The Broadway, Wimbledon</t>
  </si>
  <si>
    <t>SW19 1SB</t>
  </si>
  <si>
    <t>020 8545 8334</t>
  </si>
  <si>
    <t>kim@polkatheatre.com</t>
  </si>
  <si>
    <t>www.polkatheatre.com</t>
  </si>
  <si>
    <t>The Tramshed</t>
  </si>
  <si>
    <t>51-53 Woolwich New Road</t>
  </si>
  <si>
    <t>SE18 6ES</t>
  </si>
  <si>
    <t>020 8854 1316</t>
  </si>
  <si>
    <t>info@glypt.co.uk</t>
  </si>
  <si>
    <t>www.glypt.co.uk</t>
  </si>
  <si>
    <t>Midi Music Company</t>
  </si>
  <si>
    <t>77 Watsons St, Deptford</t>
  </si>
  <si>
    <t>SE8 4AU</t>
  </si>
  <si>
    <t>020 8694 6093</t>
  </si>
  <si>
    <t>theteam@themidimusiccompany.co.uk</t>
  </si>
  <si>
    <t>www.themidimusiccompany.co.uk</t>
  </si>
  <si>
    <t>Live Access Room</t>
  </si>
  <si>
    <t>Performance Studio</t>
  </si>
  <si>
    <t>46 Oxford Drive, Magdelen St</t>
  </si>
  <si>
    <t>SE1 2FB</t>
  </si>
  <si>
    <t>7a Mellish House, Harrington Way</t>
  </si>
  <si>
    <t>SE18 5NR</t>
  </si>
  <si>
    <t>afrith@hangarartstrust.org</t>
  </si>
  <si>
    <t>Aircraft Circus (Hangar Arts Trust)</t>
  </si>
  <si>
    <t>www.hangarartstrust.org</t>
  </si>
  <si>
    <t xml:space="preserve">020 8317 8401 </t>
  </si>
  <si>
    <t>Mezzanine</t>
  </si>
  <si>
    <t>Yoga Studio</t>
  </si>
  <si>
    <t>3 Mills</t>
  </si>
  <si>
    <t>Space available during drama school holidays only. Hires at £60 for four hour blocks. Various spaces available including ones with sprung floors</t>
  </si>
  <si>
    <t>They will provide info on alternative spaces if they're full. Cheaper rates available for charities - details on website. No wifi in this room - cable only</t>
  </si>
  <si>
    <t>10% discount for hires of 30h per week or more; Sliding price scale based on number of people: 1-3 £14p/h; 4-8 £15; 8-12 £16; 12-18 £18; 19+ £20.</t>
  </si>
  <si>
    <t>130 Herne Hill</t>
  </si>
  <si>
    <t>SE24 9QL</t>
  </si>
  <si>
    <t>020 7978 8624</t>
  </si>
  <si>
    <t>info@southlondondancestudios.co.uk</t>
  </si>
  <si>
    <t>www.southlondondancestudios.co.uk</t>
  </si>
  <si>
    <t>Brady Arts and Community Centre</t>
  </si>
  <si>
    <t>192-196 Hanbury St</t>
  </si>
  <si>
    <t>E1 5HU</t>
  </si>
  <si>
    <t>020 7364 7900</t>
  </si>
  <si>
    <t>william.cooper@towerhamlets.gov.uk</t>
  </si>
  <si>
    <t>http://www.rehearsalspacelondon.co.uk/Studio-Hire-North-of-the-River/45-/Brady-Arts-amp-Community-Centre</t>
  </si>
  <si>
    <t>Hall</t>
  </si>
  <si>
    <t>Weekends only</t>
  </si>
  <si>
    <t>Average hourly cost per square meter</t>
  </si>
  <si>
    <t>Average daily cost per square meter</t>
  </si>
  <si>
    <t>Average weekly cost per square meter</t>
  </si>
  <si>
    <t>Pembroke House Hall</t>
  </si>
  <si>
    <t>80 Tatum St</t>
  </si>
  <si>
    <t>SE17 1QR</t>
  </si>
  <si>
    <t>online contact only</t>
  </si>
  <si>
    <t>via website</t>
  </si>
  <si>
    <t>http://www.rehearsalstudioslondon.net/London/pembroke-house-hall/</t>
  </si>
  <si>
    <t>Hall A</t>
  </si>
  <si>
    <t>Hall B</t>
  </si>
  <si>
    <t>Pillars may restrict movement</t>
  </si>
  <si>
    <t>Paddington Arts Centre</t>
  </si>
  <si>
    <t>www.paddingtonarts.org.uk</t>
  </si>
  <si>
    <t>020 7286 2722</t>
  </si>
  <si>
    <t>info@paddingtonarts.org.uk</t>
  </si>
  <si>
    <t>32 Woodfield Road</t>
  </si>
  <si>
    <t>W9 2BE</t>
  </si>
  <si>
    <t>Pyramid Room</t>
  </si>
  <si>
    <t>No longer trading</t>
  </si>
  <si>
    <t>Apiary Studios</t>
  </si>
  <si>
    <t>458 Hackney Road</t>
  </si>
  <si>
    <t>E2 9EG</t>
  </si>
  <si>
    <t>020 7033 6806</t>
  </si>
  <si>
    <t>info@apiarystudios.org</t>
  </si>
  <si>
    <t>www.apiarystudios.org</t>
  </si>
  <si>
    <t>BalletBoyz</t>
  </si>
  <si>
    <t>52a Canbury Park Road, Kingston</t>
  </si>
  <si>
    <t>KT6 6JX</t>
  </si>
  <si>
    <t>020 8549 8814</t>
  </si>
  <si>
    <t>www.balletboyz.com</t>
  </si>
  <si>
    <t>info@balletboyz.com</t>
  </si>
  <si>
    <t>Vinters Studio</t>
  </si>
  <si>
    <t>Web link busted</t>
  </si>
  <si>
    <t>Aveline St, Kennington</t>
  </si>
  <si>
    <t>SE11 5DQ</t>
  </si>
  <si>
    <t>020 7735 1519</t>
  </si>
  <si>
    <t>theclub@alfordhouse.org.uk</t>
  </si>
  <si>
    <t>www.alfordhouse.org.uk</t>
  </si>
  <si>
    <t>Gymnasium</t>
  </si>
  <si>
    <t>St Gabriel's Halls</t>
  </si>
  <si>
    <t>Churchill Gardens, Pimlico</t>
  </si>
  <si>
    <t>SW1V 3AA</t>
  </si>
  <si>
    <t>07967 655 515</t>
  </si>
  <si>
    <t>info@stgabrielshalls.org.uk</t>
  </si>
  <si>
    <t>www.stgabrielshalls.org.uk</t>
  </si>
  <si>
    <t>Men's Club</t>
  </si>
  <si>
    <t>Boy's Club</t>
  </si>
  <si>
    <t>8am-9pm</t>
  </si>
  <si>
    <t>Rudeye Studio</t>
  </si>
  <si>
    <t>73 St John Street, Farringdon</t>
  </si>
  <si>
    <t>020 7014 3023</t>
  </si>
  <si>
    <t>EC1M 4NJ</t>
  </si>
  <si>
    <t>jess@rudeye.com</t>
  </si>
  <si>
    <t>www.rudeye.com</t>
  </si>
  <si>
    <t>9am-7pm</t>
  </si>
  <si>
    <t>Maryland Studioz</t>
  </si>
  <si>
    <t>86-90 Leytonstone Rd, Stratford</t>
  </si>
  <si>
    <t>E15 1TQ</t>
  </si>
  <si>
    <t>0208 522 4848</t>
  </si>
  <si>
    <t>marylandstudioz@gmail.com</t>
  </si>
  <si>
    <t>www.marylandstudioz.com</t>
  </si>
  <si>
    <t>City Studio</t>
  </si>
  <si>
    <t>Soho Studio</t>
  </si>
  <si>
    <t>Bricklane Studio</t>
  </si>
  <si>
    <t>Chisenhale Dance Space</t>
  </si>
  <si>
    <t>68-84 Chisenhale Rd</t>
  </si>
  <si>
    <t>E3 5QZ</t>
  </si>
  <si>
    <t>020 8981 6617</t>
  </si>
  <si>
    <t>http://www.chisenhaledancespace.co.uk/space-hire</t>
  </si>
  <si>
    <t>mail@chisenhaledancespace.co.uk</t>
  </si>
  <si>
    <t>Small Studio</t>
  </si>
  <si>
    <t>Dance Research Studio</t>
  </si>
  <si>
    <t>23 Orsman Rd, Haggerston</t>
  </si>
  <si>
    <t>N1 5RA</t>
  </si>
  <si>
    <t>020 7613 0341</t>
  </si>
  <si>
    <t>drs@jackylansley.com</t>
  </si>
  <si>
    <t>http://www.jackylansley.co.uk/pdfs/StudioHire.pdf</t>
  </si>
  <si>
    <t>DRS</t>
  </si>
  <si>
    <t>Moving Arts Base</t>
  </si>
  <si>
    <t>134 Liverpool Rd, Islington</t>
  </si>
  <si>
    <t>N1 1LA</t>
  </si>
  <si>
    <t>020 7609 6969</t>
  </si>
  <si>
    <t>info@movingartsbase.eu</t>
  </si>
  <si>
    <t>www.movingartsbase.eu</t>
  </si>
  <si>
    <t>20% discount for emerging companies</t>
  </si>
  <si>
    <t>Studios 1A &amp; 1B, 2 and 4</t>
  </si>
  <si>
    <t>Studios 3, 5 and 6</t>
  </si>
  <si>
    <t>Slightly higher rates for subsidized companies - details on website</t>
  </si>
  <si>
    <t>SWC</t>
  </si>
  <si>
    <t>Unit 11 Eurolink Centre, 49 Effra Rd</t>
  </si>
  <si>
    <t>SW2 1BZ</t>
  </si>
  <si>
    <t xml:space="preserve">0798 411 4679 </t>
  </si>
  <si>
    <t xml:space="preserve">anna.smallworld@yahoo.co.uk </t>
  </si>
  <si>
    <t>www.swcbrixton.com</t>
  </si>
  <si>
    <t>Discounts available for block bookings - contact for details</t>
  </si>
  <si>
    <t>Studio B</t>
  </si>
  <si>
    <t>130 Brixton Hill</t>
  </si>
  <si>
    <t xml:space="preserve">0208 671 2402 </t>
  </si>
  <si>
    <t>SW2 1RS</t>
  </si>
  <si>
    <t>info@independance.co.uk</t>
  </si>
  <si>
    <t>www.studioblondon.com</t>
  </si>
  <si>
    <t>London Fields Studio</t>
  </si>
  <si>
    <t xml:space="preserve">274 Hothouse, London Fields </t>
  </si>
  <si>
    <t>http://www.londonfieldsdancestudio.com/studio-hire.php</t>
  </si>
  <si>
    <t>07450 206241</t>
  </si>
  <si>
    <t>24 Portslade Rd</t>
  </si>
  <si>
    <t>SW8 3DH</t>
  </si>
  <si>
    <t>07966 965 041</t>
  </si>
  <si>
    <t>http://factoryjunction.com/space/</t>
  </si>
  <si>
    <t>elisa@ayatheatre.com</t>
  </si>
  <si>
    <t>Evening hires possible</t>
  </si>
  <si>
    <t>AYA Theatre Company / Factory Junction</t>
  </si>
  <si>
    <t>Three Mill Lane</t>
  </si>
  <si>
    <t>www.3mills.com</t>
  </si>
  <si>
    <t>Studio A</t>
  </si>
  <si>
    <t>Studio C</t>
  </si>
  <si>
    <t>Used by LISPA - available mid-Jul to mid-Oct only</t>
  </si>
  <si>
    <t>St James' Church Piccadilly</t>
  </si>
  <si>
    <t>197 Piccadilly</t>
  </si>
  <si>
    <t>W1J 9LL</t>
  </si>
  <si>
    <t>020 7734 4511</t>
  </si>
  <si>
    <t>roomhire@sjp.org.uk</t>
  </si>
  <si>
    <t>www.sjp.org.uk</t>
  </si>
  <si>
    <t>Conference Room</t>
  </si>
  <si>
    <t>Rochelle School</t>
  </si>
  <si>
    <t>Arnold Circus</t>
  </si>
  <si>
    <t>E2 7ES</t>
  </si>
  <si>
    <t>07966 690 763</t>
  </si>
  <si>
    <t>info@rochelleschool.org</t>
  </si>
  <si>
    <t>www.rochelleschool.org</t>
  </si>
  <si>
    <t>National Opera Studio</t>
  </si>
  <si>
    <t>2 Chapel Yard, Wandsworth High St</t>
  </si>
  <si>
    <t>SW18 4HZ</t>
  </si>
  <si>
    <t>020 8874 8811</t>
  </si>
  <si>
    <t>www.nationaloperastudio.org.uk</t>
  </si>
  <si>
    <t>assistant@nationaloperastudio.org.uk</t>
  </si>
  <si>
    <t>Blackburn Hall</t>
  </si>
  <si>
    <t>Shoreditch Town Hall</t>
  </si>
  <si>
    <t>380 Old St</t>
  </si>
  <si>
    <t>EC1V 9LT</t>
  </si>
  <si>
    <t>020 7739 6176</t>
  </si>
  <si>
    <t>info@shoreditchtownhall.com</t>
  </si>
  <si>
    <t>www.shoreditchtownhall.com</t>
  </si>
  <si>
    <t>Large Committee Room</t>
  </si>
  <si>
    <t>Medium Committee Room</t>
  </si>
  <si>
    <t>Small Committee Room</t>
  </si>
  <si>
    <t>Old Servery</t>
  </si>
  <si>
    <t>Mayor's Parlour</t>
  </si>
  <si>
    <t>Council Chamber</t>
  </si>
  <si>
    <t>Many venues charge much higher rates for 'commercial' use. The price given is for arts activity ONLY.</t>
  </si>
  <si>
    <t>Creative Hub</t>
  </si>
  <si>
    <t>Space Name</t>
  </si>
  <si>
    <t>Sylvia Young Theatre School</t>
  </si>
  <si>
    <t>1 Nutford Place</t>
  </si>
  <si>
    <t>W1H 5YZ</t>
  </si>
  <si>
    <t>020 7258 2336</t>
  </si>
  <si>
    <t>pa@sylviayoungtheatreschool.co.uk</t>
  </si>
  <si>
    <t>www.sylviayoungtheatreschool.co.uk</t>
  </si>
  <si>
    <t>Not available on Thursdays and Fridays</t>
  </si>
  <si>
    <t>Young Actors Theatre</t>
  </si>
  <si>
    <t>70-72 Barnsbury Rd, Islington</t>
  </si>
  <si>
    <t>N1 0ES</t>
  </si>
  <si>
    <t>020 7278 2101</t>
  </si>
  <si>
    <t>www.yati.org.uk</t>
  </si>
  <si>
    <t>info@yati.org.uk</t>
  </si>
  <si>
    <t>Urdang Academy</t>
  </si>
  <si>
    <t>Old Finsbury Town Hall, Roseberry Avenue</t>
  </si>
  <si>
    <t>EC1R 4RP</t>
  </si>
  <si>
    <t>020 7713 7710</t>
  </si>
  <si>
    <t>info@theurdangacademy.com</t>
  </si>
  <si>
    <t>www.theurdangacademy.com</t>
  </si>
  <si>
    <t>Great Hall</t>
  </si>
  <si>
    <t>Lecture Room</t>
  </si>
  <si>
    <t>Soho Gyms</t>
  </si>
  <si>
    <t>12 Macklin St</t>
  </si>
  <si>
    <t>WC2B 5NF</t>
  </si>
  <si>
    <t>020 7242 1290</t>
  </si>
  <si>
    <t>eduardomartin@sohogyms.com</t>
  </si>
  <si>
    <t>www.sohogyms.com</t>
  </si>
  <si>
    <t>al</t>
  </si>
  <si>
    <t>Did not return enquiry call</t>
  </si>
  <si>
    <t>Moberly Sports Centre</t>
  </si>
  <si>
    <t xml:space="preserve">Price Studios </t>
  </si>
  <si>
    <t>Siobhan Davies</t>
  </si>
  <si>
    <t>Courtyard Theatre</t>
  </si>
  <si>
    <t>Village Hall Dance Studio</t>
  </si>
  <si>
    <t>Casting Suite</t>
  </si>
  <si>
    <t>No. &gt; avg</t>
  </si>
  <si>
    <t>No &lt; avg</t>
  </si>
  <si>
    <t>Cost</t>
  </si>
  <si>
    <t>Hourly</t>
  </si>
  <si>
    <t>Daily</t>
  </si>
  <si>
    <t>Weekly</t>
  </si>
  <si>
    <t>£/m2 hourly</t>
  </si>
  <si>
    <t>£/m2 daily</t>
  </si>
  <si>
    <t>£m2 weekly</t>
  </si>
  <si>
    <t>Facilities</t>
  </si>
  <si>
    <t>Very limited availability</t>
  </si>
  <si>
    <t>With outliers (difference of +/- £2000 in weekly cost) removed:</t>
  </si>
  <si>
    <t>Based on all raw data</t>
  </si>
  <si>
    <t>CONTENTS</t>
  </si>
  <si>
    <t>Click the links to visit the individual sheets</t>
  </si>
  <si>
    <t>Headline Statistics</t>
  </si>
  <si>
    <t>Main Sheet</t>
  </si>
  <si>
    <t>Excluded Spaces</t>
  </si>
  <si>
    <t>Outliers Removed</t>
  </si>
  <si>
    <t>Average pricing for all spaces</t>
  </si>
  <si>
    <t>Explanatory notes</t>
  </si>
  <si>
    <t>All data in the project, alphabetised by name of rehearsal venue</t>
  </si>
  <si>
    <t>Spaces excluded from the listing with reasons</t>
  </si>
  <si>
    <t>For analytical purposes, removes all spaces which cost £2000 more or less than the average weekly rate</t>
  </si>
  <si>
    <t>Ranked list of all spaces by weekly cost, cheapest to most expensive</t>
  </si>
  <si>
    <t>Ranked list of all spaces by hourly cost, cheapest to most expensive</t>
  </si>
  <si>
    <t>Lantern Arts Centre: Prayer Room</t>
  </si>
  <si>
    <t>London Theatre: Theatre</t>
  </si>
  <si>
    <t>AYA Theatre Company / Factory Junction: Studio</t>
  </si>
  <si>
    <t>Arch 468: Single space</t>
  </si>
  <si>
    <t>Shoreditch Town Hall: Small Committee Room</t>
  </si>
  <si>
    <t>Shoreditch Town Hall: Old Servery</t>
  </si>
  <si>
    <t>Exchange Theatre: Rehearsal Room</t>
  </si>
  <si>
    <t>Kobi Nazrul Centre: Meeting Room</t>
  </si>
  <si>
    <t>Rag Factory: Bangkok Studio</t>
  </si>
  <si>
    <t>London Bubble: Studio Space</t>
  </si>
  <si>
    <t>Calder Theatre Bookshop: Single space</t>
  </si>
  <si>
    <t>Artsadmin: Studio 5</t>
  </si>
  <si>
    <t>Etcetera Theatre: Theatre</t>
  </si>
  <si>
    <t>Chisenhale Dance Space: Small Studio</t>
  </si>
  <si>
    <t>Make Believe Arts: Helicopter Room</t>
  </si>
  <si>
    <t>St George's Church Bloomsbury: Upper Meeting Room</t>
  </si>
  <si>
    <t>The Poor School: Studio 1</t>
  </si>
  <si>
    <t>The Poor School: Studio 2</t>
  </si>
  <si>
    <t>Dance Research Studio: DRS</t>
  </si>
  <si>
    <t>Invisible Dot: Studio</t>
  </si>
  <si>
    <t>Maryland Studioz: City Studio</t>
  </si>
  <si>
    <t>Maryland Studioz: Soho Studio</t>
  </si>
  <si>
    <t>Maryland Studioz: Bricklane Studio</t>
  </si>
  <si>
    <t>Pleasance Theatre: White Room</t>
  </si>
  <si>
    <t>Invisible Dot: Blue Room</t>
  </si>
  <si>
    <t>London School of Capoeira: Studio 2</t>
  </si>
  <si>
    <t>Out of Joint: Rehearsal Room</t>
  </si>
  <si>
    <t>Oval House: Red Studio</t>
  </si>
  <si>
    <t>Shoreditch Town Hall: Medium Committee Room</t>
  </si>
  <si>
    <t>3 Mills Studios: Studio 3</t>
  </si>
  <si>
    <t>Rag Factory: McCoy Studio</t>
  </si>
  <si>
    <t>Midi Music Company: Live Access Room</t>
  </si>
  <si>
    <t>Aircraft Circus (Hangar Arts Trust): Mezzanine</t>
  </si>
  <si>
    <t>Aircraft Circus (Hangar Arts Trust): Yoga Studio</t>
  </si>
  <si>
    <t>Clapham Community Project: Harlequin Room</t>
  </si>
  <si>
    <t>Half Moon Young People's Theatre: Red Room</t>
  </si>
  <si>
    <t>Holy Trinity W6: Carini Room</t>
  </si>
  <si>
    <t>Whirled Studio: Rehearsal Studio</t>
  </si>
  <si>
    <t>Make Believe Arts: Gulliver Room</t>
  </si>
  <si>
    <t>Make Believe Arts: Lorax Room</t>
  </si>
  <si>
    <t>The Poor School: Studio Theatre</t>
  </si>
  <si>
    <t>Paines Plough: Rehearsal Room</t>
  </si>
  <si>
    <t>Apiary Studios: Studio 1</t>
  </si>
  <si>
    <t>Brixton Community Base: Lower Hall</t>
  </si>
  <si>
    <t>Dance Attic Studios: Smallest space</t>
  </si>
  <si>
    <t>Kobi Nazrul Centre: Main Space</t>
  </si>
  <si>
    <t>Shoreditch Town Hall: Mayor's Parlour</t>
  </si>
  <si>
    <t>Clean Break: Studio 1</t>
  </si>
  <si>
    <t>Clean Break: Studio 2</t>
  </si>
  <si>
    <t>Clean Break: Studio 3</t>
  </si>
  <si>
    <t>Jerwood Space: Spaces 5 &amp; 6</t>
  </si>
  <si>
    <t>Lost Theatre: Room 2</t>
  </si>
  <si>
    <t>Artsadmin: Fire Room</t>
  </si>
  <si>
    <t>The Albany: Purple Room</t>
  </si>
  <si>
    <t>Islington Arts Factory: The Linbury</t>
  </si>
  <si>
    <t>Islington Arts Factory: The Chase</t>
  </si>
  <si>
    <t>National Youth Theatre: Studio</t>
  </si>
  <si>
    <t>London School of Capoeira: Studio 1</t>
  </si>
  <si>
    <t>Space, The: The Space</t>
  </si>
  <si>
    <t>Apiary Studios: Studio 3</t>
  </si>
  <si>
    <t>Chisenhale Dance Space: Main Studio</t>
  </si>
  <si>
    <t>London Bubble: Rehearsal Room</t>
  </si>
  <si>
    <t>Cecil Sharp House: Sharp's Bar</t>
  </si>
  <si>
    <t>Chelsea Theatre: Yellow Room</t>
  </si>
  <si>
    <t>Club for Acts and Actors: Concert Hall</t>
  </si>
  <si>
    <t>Diorama Arts Studios: 4 Small Rooms</t>
  </si>
  <si>
    <t>Lantern Arts Centre: Wesley Room</t>
  </si>
  <si>
    <t>Lost Theatre: Room 1</t>
  </si>
  <si>
    <t xml:space="preserve">Precinct Theatre: Studio </t>
  </si>
  <si>
    <t>Rag Factory: Sewing Room</t>
  </si>
  <si>
    <t>St Gabriel's Halls: Lower Hall</t>
  </si>
  <si>
    <t>St George's Church Bloomsbury: Lower Vestry Hall</t>
  </si>
  <si>
    <t>Theatro Technis: Rehearsal Studio</t>
  </si>
  <si>
    <t>Oval House: Downstairs Dance Studio</t>
  </si>
  <si>
    <t>Apiary Studios: Studio 2</t>
  </si>
  <si>
    <t>South London Dance Studios: Various</t>
  </si>
  <si>
    <t>Treadwells: Basement</t>
  </si>
  <si>
    <t>Rag Factory: Apricot Studio</t>
  </si>
  <si>
    <t>Expressions Studios: Studio 1</t>
  </si>
  <si>
    <t>Polka Theatre: Rehearsal Room</t>
  </si>
  <si>
    <t>SWC: Studio</t>
  </si>
  <si>
    <t>St Gabriel's Halls: Men's Club</t>
  </si>
  <si>
    <t>Bridge Theatre Training Company: Studio 1</t>
  </si>
  <si>
    <t>Bridge Theatre Training Company: Studio 2</t>
  </si>
  <si>
    <t>Bridge Theatre Training Company: Studio 3</t>
  </si>
  <si>
    <t>Bridge Theatre Training Company: Studio 4</t>
  </si>
  <si>
    <t>The Tramshed: Studio</t>
  </si>
  <si>
    <t>The Albany: Yellow Room</t>
  </si>
  <si>
    <t>Actors Centre: Vocal &amp; Singing Studio</t>
  </si>
  <si>
    <t xml:space="preserve">Jacksons Lane: Space 3 </t>
  </si>
  <si>
    <t>Jacksons Lane: Space 4</t>
  </si>
  <si>
    <t>Jacksons Lane: Space 5</t>
  </si>
  <si>
    <t>Artsadmin: Court Room</t>
  </si>
  <si>
    <t>BalletBoyz: Studio 2</t>
  </si>
  <si>
    <t>Factory Fitness and Dance Centre: Paris</t>
  </si>
  <si>
    <t>Hoxton Hall: May Scott Studio</t>
  </si>
  <si>
    <t>Hoxton Hall: Palmer Room</t>
  </si>
  <si>
    <t>St Gabriel's Halls: Boy's Club</t>
  </si>
  <si>
    <t>Oval House: Upstairs Dance Studio</t>
  </si>
  <si>
    <t>Identity Rehearsal and Performance Studios: Mandela Studio</t>
  </si>
  <si>
    <t>Identity Rehearsal and Performance Studios: The Drum Studio</t>
  </si>
  <si>
    <t>3 Mills Studios: Studio 4</t>
  </si>
  <si>
    <t>Shoreditch Town Hall: Large Committee Room</t>
  </si>
  <si>
    <t>Rooms Above: Room 3</t>
  </si>
  <si>
    <t xml:space="preserve">Rooms Above: Room 4 </t>
  </si>
  <si>
    <t>Rooms Above: Room 5</t>
  </si>
  <si>
    <t>Cecil Sharp House: Committee Room</t>
  </si>
  <si>
    <t>Diorama Arts Studios: 4 Medium Rooms</t>
  </si>
  <si>
    <t>London Palladium: Rehearsal Studio</t>
  </si>
  <si>
    <t>St Gabriel's Halls: Main Hall</t>
  </si>
  <si>
    <t>St James' Church Piccadilly: Meeting Room</t>
  </si>
  <si>
    <t>Brixton Community Base: Upper Hall</t>
  </si>
  <si>
    <t>Dance Attic Studios: Largest space</t>
  </si>
  <si>
    <t>Theatre Peckham: Theatre</t>
  </si>
  <si>
    <t>Jerwood Space: Spaces 2 &amp; 4</t>
  </si>
  <si>
    <t>Moving Arts Base: Studios 3, 5 and 6</t>
  </si>
  <si>
    <t>The Albany: Blue Room</t>
  </si>
  <si>
    <t>The Albany: Orange Room</t>
  </si>
  <si>
    <t>Actors Centre: Patricia Lawrence Room</t>
  </si>
  <si>
    <t>The Tramshed: Theatre</t>
  </si>
  <si>
    <t>Dance Company Studios: Studio 3</t>
  </si>
  <si>
    <t>Factory Fitness and Dance Centre: Havana</t>
  </si>
  <si>
    <t>Lantern Arts Centre: Rehearsal Studio</t>
  </si>
  <si>
    <t>London Fields Studio: Studio</t>
  </si>
  <si>
    <t>Moving East: Single space</t>
  </si>
  <si>
    <t>Rudeye Studio: Studio</t>
  </si>
  <si>
    <t>al: Upper Vestry Hall</t>
  </si>
  <si>
    <t>RADA: Room 4</t>
  </si>
  <si>
    <t>RADA: Room 5</t>
  </si>
  <si>
    <t>Paddington Arts Centre: Dance Studio</t>
  </si>
  <si>
    <t>Half Moon Young People's Theatre: Upper Studio</t>
  </si>
  <si>
    <t>Pleasance Theatre: Boiler Room</t>
  </si>
  <si>
    <t>American Musical Theatre Academy: Main Dance Studios x2</t>
  </si>
  <si>
    <t>American Musical Theatre Academy: Smaller Studios x2</t>
  </si>
  <si>
    <t>Abacus Arts: Single space</t>
  </si>
  <si>
    <t>ISTD2 Dance Studios: Basement</t>
  </si>
  <si>
    <t>Expressions Studios: Studio 2</t>
  </si>
  <si>
    <t>Expressions Studios: Studio 4</t>
  </si>
  <si>
    <t>BalletBoyz: Studio 1</t>
  </si>
  <si>
    <t>Diorama Arts Studios: 4 Large Rooms</t>
  </si>
  <si>
    <t>Tricycle Theatre : Cameron Mackintosh Studio</t>
  </si>
  <si>
    <t>Aircraft Circus (Hangar Arts Trust): Studio 2</t>
  </si>
  <si>
    <t>Graeae Theatre Company: Rehearsal Room</t>
  </si>
  <si>
    <t>Jacksons Lane: Studio 2</t>
  </si>
  <si>
    <t>Identity Rehearsal and Performance Studios: Greta Mendez Room</t>
  </si>
  <si>
    <t>Jerwood Space: Spaces 1 &amp; 3</t>
  </si>
  <si>
    <t>Actors Centre: Rehearsal Studio</t>
  </si>
  <si>
    <t>Artsadmin: Studio 3</t>
  </si>
  <si>
    <t>Expressions Studios: Studio 3</t>
  </si>
  <si>
    <t>Graeae Theatre Company: Creative Hub</t>
  </si>
  <si>
    <t>Menier Chocolate Factory: Single space</t>
  </si>
  <si>
    <t>Moving Arts Base: Studios 1A &amp; 1B, 2 and 4</t>
  </si>
  <si>
    <t>Paddington Arts Centre: Green Room</t>
  </si>
  <si>
    <t>RADA: Max Reinhart</t>
  </si>
  <si>
    <t>RADA: AR2</t>
  </si>
  <si>
    <t>RADA: Max Rayne</t>
  </si>
  <si>
    <t>RADA: Ellen Terry</t>
  </si>
  <si>
    <t>RADA: Henry Irving</t>
  </si>
  <si>
    <t>RADA: Fanny Kemble</t>
  </si>
  <si>
    <t>RADA: Edmund Kean</t>
  </si>
  <si>
    <t>RADA: Sarah Siddons</t>
  </si>
  <si>
    <t>RADA: David Garrick</t>
  </si>
  <si>
    <t>RADA: Studio 7</t>
  </si>
  <si>
    <t>Central London Golf Centre: Ground Floor</t>
  </si>
  <si>
    <t>Clapham Community Project: Lower Hall</t>
  </si>
  <si>
    <t>Dance Company Studios: Studio 2</t>
  </si>
  <si>
    <t>Danceworks: Studio 4 (Mini)</t>
  </si>
  <si>
    <t>Factory Fitness and Dance Centre: New York</t>
  </si>
  <si>
    <t>Holy Trinity W6: Upper Hall</t>
  </si>
  <si>
    <t>Lantern Arts Centre: Café Studio</t>
  </si>
  <si>
    <t>Lantern Arts Centre: Bond Hall</t>
  </si>
  <si>
    <t>London Welsh Centre: Lower Hall</t>
  </si>
  <si>
    <t>Raindance Film Festival: Craven Room 1</t>
  </si>
  <si>
    <t>Raindance Film Festival: Craven Room 2</t>
  </si>
  <si>
    <t>Rooms Above: Room 1</t>
  </si>
  <si>
    <t>Rooms Above: Room 2</t>
  </si>
  <si>
    <t>Studio B: Studio</t>
  </si>
  <si>
    <t>Tara Theatre: Theatre</t>
  </si>
  <si>
    <t>The Place: Founder's Studio</t>
  </si>
  <si>
    <t>Tricycle Theatre : Creative Space</t>
  </si>
  <si>
    <t>3 Mills Studios: Studio 1</t>
  </si>
  <si>
    <t>3 Mills Studios: Studio 2</t>
  </si>
  <si>
    <t>The Albany: Studio</t>
  </si>
  <si>
    <t>ISTD2 Dance Studios: First Floor</t>
  </si>
  <si>
    <t>Dragon Hall: Meeting Room</t>
  </si>
  <si>
    <t>Rag Factory: Hume Studio</t>
  </si>
  <si>
    <t>RADA: Room 3</t>
  </si>
  <si>
    <t>RADA: Nancy Diguid Room</t>
  </si>
  <si>
    <t>RADA: Attic Suite</t>
  </si>
  <si>
    <t>Identity Rehearsal and Performance Studios: Main Studio</t>
  </si>
  <si>
    <t>Actors Centre: John Thaw Media Studio</t>
  </si>
  <si>
    <t>Midi Music Company: Performance Studio</t>
  </si>
  <si>
    <t>The Albany: Red Room</t>
  </si>
  <si>
    <t>The Place: Studio 7</t>
  </si>
  <si>
    <t>The Place: Studio 9</t>
  </si>
  <si>
    <t>The Place: Studio 10</t>
  </si>
  <si>
    <t>St James' Church Piccadilly: Conference Room</t>
  </si>
  <si>
    <t>Young Chelsea Bridge Club: Various</t>
  </si>
  <si>
    <t>English Touring Theatre: Studio 1</t>
  </si>
  <si>
    <t>RADA: Wolfson Gielgud</t>
  </si>
  <si>
    <t>RADA: Training Suite</t>
  </si>
  <si>
    <t>RADA: Studio 1</t>
  </si>
  <si>
    <t>RADA: Studio 2</t>
  </si>
  <si>
    <t>Chelsea Theatre: Studio 1</t>
  </si>
  <si>
    <t>Pineapple: Studio 5</t>
  </si>
  <si>
    <t>Pineapple: Studio 6</t>
  </si>
  <si>
    <t>Neals Yard Meeting Rooms: Big Room</t>
  </si>
  <si>
    <t>Actors Centre: John Curry Room</t>
  </si>
  <si>
    <t>Urdang Academy: Lecture Room</t>
  </si>
  <si>
    <t>Dragon Hall: Purple Room</t>
  </si>
  <si>
    <t>Chelsea Theatre: Red Room</t>
  </si>
  <si>
    <t>Dance Company Studios: Studio 1</t>
  </si>
  <si>
    <t>Holly Lodge Community Centre: Community Centre Hall</t>
  </si>
  <si>
    <t>Paddington Arts Centre: Pyramid Room</t>
  </si>
  <si>
    <t>Rambert Dance Company: Upper Studio</t>
  </si>
  <si>
    <t>Rambert Dance Company: Lower Studio</t>
  </si>
  <si>
    <t>The Place: Studio 2</t>
  </si>
  <si>
    <t>The Place: Studio 3</t>
  </si>
  <si>
    <t>The Place: Studio 4</t>
  </si>
  <si>
    <t>The Place: Studio 5</t>
  </si>
  <si>
    <t>The Place: Studio 6</t>
  </si>
  <si>
    <t>Tricycle Theatre : Baldwin Studio</t>
  </si>
  <si>
    <t>Artsadmin: Theatre</t>
  </si>
  <si>
    <t>Shoreditch Town Hall: Council Chamber</t>
  </si>
  <si>
    <t>Urdang Academy: Studio 5</t>
  </si>
  <si>
    <t>Urdang Academy: Meeting Room</t>
  </si>
  <si>
    <t>Aircraft Circus (Hangar Arts Trust): Studio 1</t>
  </si>
  <si>
    <t>Cecil Sharp House: Storrow Hall</t>
  </si>
  <si>
    <t>Hampstead Theatre: Rehearsal Room</t>
  </si>
  <si>
    <t>Neals Yard Meeting Rooms: Small Room</t>
  </si>
  <si>
    <t>Young Actors Theatre: Theatre</t>
  </si>
  <si>
    <t>Chelsea Theatre: Dance Studio</t>
  </si>
  <si>
    <t>Pineapple: Studio 10</t>
  </si>
  <si>
    <t>The Place: Studio 1</t>
  </si>
  <si>
    <t>The Place: Studio 8</t>
  </si>
  <si>
    <t>Urdang Academy: Studio 3</t>
  </si>
  <si>
    <t>Artsadmin: Steve Whitson Studio</t>
  </si>
  <si>
    <t>ISTD2 Dance Studios: Ground Floor</t>
  </si>
  <si>
    <t>RADA: B25</t>
  </si>
  <si>
    <t>RADA: GBS Studio</t>
  </si>
  <si>
    <t>RADA: Jerwood Vanburgh</t>
  </si>
  <si>
    <t>Jacksons Lane: Studio 1</t>
  </si>
  <si>
    <t>Pembroke House Hall: Hall B</t>
  </si>
  <si>
    <t>Pineapple: Studio 2</t>
  </si>
  <si>
    <t>Soho Gyms: Studio</t>
  </si>
  <si>
    <t>Sylvia Young Theatre School: 101</t>
  </si>
  <si>
    <t>Sylvia Young Theatre School: 102</t>
  </si>
  <si>
    <t>Sylvia Young Theatre School: 103</t>
  </si>
  <si>
    <t>Sylvia Young Theatre School: 104</t>
  </si>
  <si>
    <t>Sylvia Young Theatre School: 105</t>
  </si>
  <si>
    <t>Sylvia Young Theatre School: 106</t>
  </si>
  <si>
    <t>Sylvia Young Theatre School: 201</t>
  </si>
  <si>
    <t>Sylvia Young Theatre School: 202</t>
  </si>
  <si>
    <t>Sylvia Young Theatre School: 203</t>
  </si>
  <si>
    <t>Sylvia Young Theatre School: 204</t>
  </si>
  <si>
    <t>National Opera Studio: Blackburn Hall</t>
  </si>
  <si>
    <t>Clapham Community Project: Main Hall</t>
  </si>
  <si>
    <t>Holy Trinity W6: Main Hall</t>
  </si>
  <si>
    <t>National Youth Theatre: Main Rehearsal Room</t>
  </si>
  <si>
    <t>Urdang Academy: Studio 6</t>
  </si>
  <si>
    <t>Dragon Hall: Green Room</t>
  </si>
  <si>
    <t>Urdang Academy: Studio 4</t>
  </si>
  <si>
    <t>Chelsea Theatre: Studio 2</t>
  </si>
  <si>
    <t>Danceworks: Studio 3</t>
  </si>
  <si>
    <t>Danceworks: Studio 6</t>
  </si>
  <si>
    <t>October Gallery: Theatre Showroom</t>
  </si>
  <si>
    <t>October Gallery: Club Room</t>
  </si>
  <si>
    <t>3 Mills Studios: Studio 5</t>
  </si>
  <si>
    <t>3 Mills Studios: Studio 6</t>
  </si>
  <si>
    <t>3 Mills Studios: Studio 7</t>
  </si>
  <si>
    <t>3 Mills Studios: Studio B</t>
  </si>
  <si>
    <t>RADA: Squire Bancroft</t>
  </si>
  <si>
    <t>Pineapple: Studio 1</t>
  </si>
  <si>
    <t>Pineapple: Studio 9</t>
  </si>
  <si>
    <t>Pineapple: Studio 12</t>
  </si>
  <si>
    <t>Half Moon Young People's Theatre: Main Studio</t>
  </si>
  <si>
    <t>London Welsh Centre: Main Hall</t>
  </si>
  <si>
    <t xml:space="preserve">Bloomsbury Theatre: Studio </t>
  </si>
  <si>
    <t>Pembroke House Hall: Hall A</t>
  </si>
  <si>
    <t>3 Mills Studios: Studio C</t>
  </si>
  <si>
    <t>Danceworks: Studio 5</t>
  </si>
  <si>
    <t>Dragon Hall: Main Hall</t>
  </si>
  <si>
    <t>Lantern Arts Centre: Main Church (The Sanctuary)</t>
  </si>
  <si>
    <t>Pineapple: Studio 7</t>
  </si>
  <si>
    <t>Pineapple: Studio 11</t>
  </si>
  <si>
    <t>Urdang Academy: Studio 2</t>
  </si>
  <si>
    <t>Danceworks: Studio 1</t>
  </si>
  <si>
    <t>Moving Arts Base: Studio 1</t>
  </si>
  <si>
    <t>Paddington Arts Centre: Main Hall</t>
  </si>
  <si>
    <t>Urdang Academy: Council Chamber</t>
  </si>
  <si>
    <t>Cecil Sharp House: Trefusis Hall</t>
  </si>
  <si>
    <t>Jerwood Space: Space 7</t>
  </si>
  <si>
    <t>Danceworks: Studio 11</t>
  </si>
  <si>
    <t>Pineapple: Studio 79</t>
  </si>
  <si>
    <t>Danceworks: Studio 10</t>
  </si>
  <si>
    <t>Heythrop College: Loyola Hall</t>
  </si>
  <si>
    <t>Alford House: Lower Hall</t>
  </si>
  <si>
    <t>Alford House: Gymnasium</t>
  </si>
  <si>
    <t>Alford House: Main Hall</t>
  </si>
  <si>
    <t>3 Mills Studios: Studio A</t>
  </si>
  <si>
    <t>Hoxton Hall: Theatre</t>
  </si>
  <si>
    <t>Urdang Academy: Great Hall</t>
  </si>
  <si>
    <t>Cecil Sharp House: Kennedy Hall</t>
  </si>
  <si>
    <t>Rochelle School: First Floor</t>
  </si>
  <si>
    <t>Rochelle School: Ground Floor</t>
  </si>
  <si>
    <t>ALRA: Various</t>
  </si>
  <si>
    <t>Brady Arts and Community Centre: Hall</t>
  </si>
  <si>
    <t>Ranked list of all spaces by daily cost, cheapest to most expensive</t>
  </si>
  <si>
    <t>Ranked list of all spaces by hourly cost per square meter, cheapest per m2 to most expensive per m2</t>
  </si>
  <si>
    <t>Ranked list of all spaces by daily cost per square meter, cheapest per m2 to most expensive per m2</t>
  </si>
  <si>
    <t>Ranked list of all spaces by weekly cost per square meter, cheapest per m2 to most expensive per m2</t>
  </si>
  <si>
    <t>GO TO CONTENTS</t>
  </si>
  <si>
    <t>Spaces by Hour</t>
  </si>
  <si>
    <t>Spaces by Day</t>
  </si>
  <si>
    <t>Spaces by Week</t>
  </si>
  <si>
    <t>Value by Square Meter - Daily</t>
  </si>
  <si>
    <t>Value by Square Meter - Hourly</t>
  </si>
  <si>
    <t>Value by Square Meter - Weekly</t>
  </si>
  <si>
    <t>By Area</t>
  </si>
  <si>
    <t>Ranked list of all space, largest area to smallest area with pricing information attached</t>
  </si>
  <si>
    <t>Space size</t>
  </si>
  <si>
    <t>Costs</t>
  </si>
  <si>
    <t>Cost per square meter</t>
  </si>
  <si>
    <t>Difference from average (positive numbers = more expensive, negative numbers = cheaper)</t>
  </si>
  <si>
    <t>Throughout the workbook, click the orange box to return to this page.</t>
  </si>
  <si>
    <t>Venue information</t>
  </si>
  <si>
    <t>The below are in Contacts or other listing sites but are excluded from the main list</t>
  </si>
  <si>
    <t>Stratford Circus</t>
  </si>
  <si>
    <t>Theatre Square, Stratford</t>
  </si>
  <si>
    <t>E15 1BX</t>
  </si>
  <si>
    <t>020 8279 1001</t>
  </si>
  <si>
    <t>info@stratford-circus.com</t>
  </si>
  <si>
    <t>www.stratford-circus.com</t>
  </si>
  <si>
    <t>Circus 1</t>
  </si>
  <si>
    <t>Circus 2</t>
  </si>
  <si>
    <t>4 hour booking blocks - £450 for 4 hours. May consider cheaper deals for Birbeck due to close location.</t>
  </si>
  <si>
    <t>4 hour booking blocks - £275 for 4 hours. £450 for 4 hours. May consider cheaper deals for Birbeck due to close location.</t>
  </si>
  <si>
    <t>Reduced pricing on Sundays - last minute only. £450 for 4 hours. May consider cheaper deals for Birbeck due to close location.</t>
  </si>
  <si>
    <t>Pricing ranges from £15-£25ph. £450 for 4 hours. May consider cheaper deals for Birbeck due to close location. Size details not provided.</t>
  </si>
  <si>
    <t>Circus 3</t>
  </si>
  <si>
    <t>Smaller Studios (various)</t>
  </si>
  <si>
    <t>Stratford Circus: Smaller Studios</t>
  </si>
  <si>
    <t>Stratford Circus: Circus 3</t>
  </si>
  <si>
    <t>Stratford Circus: Circus 2</t>
  </si>
  <si>
    <t>Stratford Circus: Circus 1</t>
  </si>
  <si>
    <t>Stratford Circus: Smaller Studios (various)</t>
  </si>
  <si>
    <t>8.30am-6.30pm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</si>
</sst>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7" formatCode="&quot;£&quot;#,##0.00;\-&quot;£&quot;#,##0.00"/>
    <numFmt numFmtId="164" formatCode="&quot;£&quot;#,##0.00"/>
    <numFmt numFmtId="165" formatCode="&quot;£&quot;#,##0.00;[Red]&quot;£&quot;#,##0.0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sz val="12"/>
      <name val="Calibri"/>
    </font>
    <font>
      <sz val="12"/>
      <color theme="1"/>
      <name val="Calibri"/>
    </font>
    <font>
      <sz val="12"/>
      <color rgb="FF222222"/>
      <name val="Calibri"/>
    </font>
    <font>
      <sz val="12"/>
      <color rgb="FF333333"/>
      <name val="Calibri"/>
    </font>
    <font>
      <sz val="12"/>
      <color rgb="FF000000"/>
      <name val="Calibri"/>
      <family val="2"/>
      <scheme val="minor"/>
    </font>
    <font>
      <sz val="12"/>
      <color rgb="FF222222"/>
      <name val="Calibri"/>
      <scheme val="minor"/>
    </font>
    <font>
      <sz val="12"/>
      <color rgb="FF333333"/>
      <name val="Calibri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scheme val="minor"/>
    </font>
    <font>
      <b/>
      <u/>
      <sz val="24"/>
      <color theme="0"/>
      <name val="Calibri"/>
      <scheme val="minor"/>
    </font>
    <font>
      <b/>
      <u/>
      <sz val="20"/>
      <color theme="0"/>
      <name val="Calibri"/>
      <scheme val="minor"/>
    </font>
    <font>
      <b/>
      <sz val="12"/>
      <color theme="1"/>
      <name val="Calibri"/>
    </font>
    <font>
      <sz val="24"/>
      <color theme="0"/>
      <name val="Calibri"/>
      <scheme val="minor"/>
    </font>
    <font>
      <u/>
      <sz val="24"/>
      <color theme="10"/>
      <name val="Calibri"/>
      <scheme val="minor"/>
    </font>
    <font>
      <b/>
      <sz val="24"/>
      <color theme="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4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" fontId="0" fillId="0" borderId="0" xfId="0" applyNumberFormat="1"/>
    <xf numFmtId="0" fontId="0" fillId="2" borderId="0" xfId="0" applyFill="1"/>
    <xf numFmtId="0" fontId="0" fillId="0" borderId="0" xfId="0" applyFill="1"/>
    <xf numFmtId="165" fontId="0" fillId="0" borderId="0" xfId="0" applyNumberFormat="1" applyFill="1"/>
    <xf numFmtId="0" fontId="6" fillId="0" borderId="0" xfId="0" applyFont="1"/>
    <xf numFmtId="1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6" fillId="2" borderId="0" xfId="0" applyFont="1" applyFill="1"/>
    <xf numFmtId="0" fontId="6" fillId="0" borderId="0" xfId="0" applyFont="1" applyFill="1"/>
    <xf numFmtId="165" fontId="6" fillId="0" borderId="0" xfId="0" applyNumberFormat="1" applyFont="1" applyFill="1"/>
    <xf numFmtId="0" fontId="1" fillId="0" borderId="1" xfId="0" applyFont="1" applyBorder="1"/>
    <xf numFmtId="1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Fill="1" applyBorder="1"/>
    <xf numFmtId="0" fontId="7" fillId="0" borderId="1" xfId="0" applyFont="1" applyFill="1" applyBorder="1"/>
    <xf numFmtId="6" fontId="7" fillId="0" borderId="1" xfId="0" applyNumberFormat="1" applyFont="1" applyFill="1" applyBorder="1"/>
    <xf numFmtId="0" fontId="6" fillId="0" borderId="1" xfId="0" applyFont="1" applyBorder="1"/>
    <xf numFmtId="0" fontId="8" fillId="0" borderId="1" xfId="0" applyFont="1" applyBorder="1"/>
    <xf numFmtId="0" fontId="2" fillId="0" borderId="1" xfId="1" applyFill="1" applyBorder="1"/>
    <xf numFmtId="0" fontId="2" fillId="0" borderId="1" xfId="1" applyBorder="1"/>
    <xf numFmtId="0" fontId="0" fillId="0" borderId="1" xfId="0" applyBorder="1"/>
    <xf numFmtId="1" fontId="0" fillId="0" borderId="1" xfId="0" applyNumberFormat="1" applyFont="1" applyFill="1" applyBorder="1"/>
    <xf numFmtId="1" fontId="6" fillId="0" borderId="1" xfId="0" applyNumberFormat="1" applyFont="1" applyBorder="1"/>
    <xf numFmtId="0" fontId="5" fillId="0" borderId="1" xfId="0" applyFont="1" applyBorder="1"/>
    <xf numFmtId="0" fontId="9" fillId="0" borderId="1" xfId="0" applyFont="1" applyBorder="1"/>
    <xf numFmtId="165" fontId="6" fillId="4" borderId="1" xfId="0" applyNumberFormat="1" applyFont="1" applyFill="1" applyBorder="1"/>
    <xf numFmtId="165" fontId="6" fillId="0" borderId="1" xfId="0" applyNumberFormat="1" applyFont="1" applyFill="1" applyBorder="1"/>
    <xf numFmtId="164" fontId="6" fillId="0" borderId="1" xfId="0" applyNumberFormat="1" applyFont="1" applyBorder="1"/>
    <xf numFmtId="1" fontId="0" fillId="0" borderId="1" xfId="0" applyNumberFormat="1" applyBorder="1"/>
    <xf numFmtId="165" fontId="0" fillId="4" borderId="1" xfId="0" applyNumberForma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4" fontId="0" fillId="4" borderId="1" xfId="0" applyNumberFormat="1" applyFill="1" applyBorder="1"/>
    <xf numFmtId="165" fontId="0" fillId="2" borderId="1" xfId="0" applyNumberFormat="1" applyFill="1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1" fontId="0" fillId="0" borderId="1" xfId="0" applyNumberFormat="1" applyFill="1" applyBorder="1"/>
    <xf numFmtId="165" fontId="0" fillId="0" borderId="1" xfId="0" applyNumberFormat="1" applyFill="1" applyBorder="1"/>
    <xf numFmtId="0" fontId="6" fillId="0" borderId="1" xfId="0" applyFont="1" applyFill="1" applyBorder="1"/>
    <xf numFmtId="164" fontId="6" fillId="4" borderId="1" xfId="0" applyNumberFormat="1" applyFont="1" applyFill="1" applyBorder="1"/>
    <xf numFmtId="165" fontId="0" fillId="0" borderId="1" xfId="0" applyNumberFormat="1" applyBorder="1"/>
    <xf numFmtId="165" fontId="6" fillId="5" borderId="1" xfId="0" applyNumberFormat="1" applyFont="1" applyFill="1" applyBorder="1"/>
    <xf numFmtId="165" fontId="6" fillId="2" borderId="1" xfId="0" applyNumberFormat="1" applyFont="1" applyFill="1" applyBorder="1"/>
    <xf numFmtId="0" fontId="0" fillId="3" borderId="1" xfId="0" applyFill="1" applyBorder="1"/>
    <xf numFmtId="0" fontId="5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7" fillId="0" borderId="1" xfId="0" applyFont="1" applyBorder="1"/>
    <xf numFmtId="6" fontId="7" fillId="0" borderId="1" xfId="0" applyNumberFormat="1" applyFont="1" applyBorder="1"/>
    <xf numFmtId="1" fontId="6" fillId="0" borderId="1" xfId="0" applyNumberFormat="1" applyFont="1" applyFill="1" applyBorder="1"/>
    <xf numFmtId="0" fontId="0" fillId="4" borderId="1" xfId="0" applyFill="1" applyBorder="1"/>
    <xf numFmtId="0" fontId="8" fillId="0" borderId="1" xfId="0" applyFont="1" applyFill="1" applyBorder="1"/>
    <xf numFmtId="165" fontId="6" fillId="0" borderId="1" xfId="0" applyNumberFormat="1" applyFont="1" applyBorder="1"/>
    <xf numFmtId="0" fontId="10" fillId="0" borderId="1" xfId="0" applyFont="1" applyBorder="1"/>
    <xf numFmtId="6" fontId="10" fillId="0" borderId="1" xfId="0" applyNumberFormat="1" applyFont="1" applyBorder="1"/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7" fontId="0" fillId="0" borderId="1" xfId="0" applyNumberFormat="1" applyBorder="1"/>
    <xf numFmtId="164" fontId="12" fillId="5" borderId="0" xfId="0" applyNumberFormat="1" applyFont="1" applyFill="1"/>
    <xf numFmtId="2" fontId="0" fillId="0" borderId="1" xfId="0" applyNumberFormat="1" applyBorder="1"/>
    <xf numFmtId="164" fontId="1" fillId="0" borderId="3" xfId="0" applyNumberFormat="1" applyFont="1" applyBorder="1"/>
    <xf numFmtId="164" fontId="6" fillId="0" borderId="3" xfId="0" applyNumberFormat="1" applyFont="1" applyBorder="1"/>
    <xf numFmtId="164" fontId="0" fillId="0" borderId="3" xfId="0" applyNumberFormat="1" applyBorder="1"/>
    <xf numFmtId="164" fontId="0" fillId="0" borderId="3" xfId="0" applyNumberFormat="1" applyFill="1" applyBorder="1"/>
    <xf numFmtId="164" fontId="1" fillId="0" borderId="4" xfId="0" applyNumberFormat="1" applyFont="1" applyBorder="1"/>
    <xf numFmtId="164" fontId="6" fillId="0" borderId="4" xfId="0" applyNumberFormat="1" applyFont="1" applyBorder="1"/>
    <xf numFmtId="0" fontId="1" fillId="0" borderId="4" xfId="0" applyFont="1" applyBorder="1"/>
    <xf numFmtId="0" fontId="6" fillId="0" borderId="4" xfId="0" applyFont="1" applyBorder="1"/>
    <xf numFmtId="0" fontId="0" fillId="0" borderId="4" xfId="0" applyBorder="1"/>
    <xf numFmtId="0" fontId="0" fillId="0" borderId="4" xfId="0" applyFill="1" applyBorder="1"/>
    <xf numFmtId="0" fontId="0" fillId="2" borderId="4" xfId="0" applyFill="1" applyBorder="1"/>
    <xf numFmtId="164" fontId="0" fillId="0" borderId="4" xfId="0" applyNumberFormat="1" applyFill="1" applyBorder="1"/>
    <xf numFmtId="165" fontId="0" fillId="0" borderId="4" xfId="0" applyNumberFormat="1" applyBorder="1"/>
    <xf numFmtId="0" fontId="6" fillId="0" borderId="4" xfId="0" applyFont="1" applyFill="1" applyBorder="1"/>
    <xf numFmtId="164" fontId="1" fillId="0" borderId="6" xfId="0" applyNumberFormat="1" applyFont="1" applyBorder="1"/>
    <xf numFmtId="164" fontId="6" fillId="2" borderId="6" xfId="0" applyNumberFormat="1" applyFont="1" applyFill="1" applyBorder="1"/>
    <xf numFmtId="164" fontId="0" fillId="2" borderId="6" xfId="0" applyNumberFormat="1" applyFill="1" applyBorder="1"/>
    <xf numFmtId="164" fontId="0" fillId="4" borderId="6" xfId="0" applyNumberFormat="1" applyFill="1" applyBorder="1"/>
    <xf numFmtId="164" fontId="0" fillId="0" borderId="6" xfId="0" applyNumberFormat="1" applyFill="1" applyBorder="1"/>
    <xf numFmtId="164" fontId="6" fillId="4" borderId="6" xfId="0" applyNumberFormat="1" applyFont="1" applyFill="1" applyBorder="1"/>
    <xf numFmtId="164" fontId="0" fillId="0" borderId="6" xfId="0" applyNumberFormat="1" applyBorder="1"/>
    <xf numFmtId="0" fontId="0" fillId="4" borderId="6" xfId="0" applyFill="1" applyBorder="1"/>
    <xf numFmtId="165" fontId="6" fillId="4" borderId="6" xfId="0" applyNumberFormat="1" applyFont="1" applyFill="1" applyBorder="1" applyAlignment="1">
      <alignment horizontal="right" vertical="center"/>
    </xf>
    <xf numFmtId="0" fontId="1" fillId="0" borderId="5" xfId="0" applyFont="1" applyBorder="1"/>
    <xf numFmtId="0" fontId="9" fillId="0" borderId="5" xfId="0" applyFont="1" applyBorder="1"/>
    <xf numFmtId="0" fontId="0" fillId="0" borderId="5" xfId="0" applyBorder="1"/>
    <xf numFmtId="0" fontId="0" fillId="0" borderId="5" xfId="0" applyFill="1" applyBorder="1"/>
    <xf numFmtId="0" fontId="6" fillId="0" borderId="5" xfId="0" applyFont="1" applyBorder="1"/>
    <xf numFmtId="1" fontId="0" fillId="0" borderId="5" xfId="0" applyNumberFormat="1" applyFill="1" applyBorder="1"/>
    <xf numFmtId="0" fontId="0" fillId="0" borderId="5" xfId="0" applyFont="1" applyBorder="1"/>
    <xf numFmtId="1" fontId="0" fillId="0" borderId="5" xfId="0" applyNumberFormat="1" applyBorder="1"/>
    <xf numFmtId="0" fontId="6" fillId="0" borderId="5" xfId="0" applyFont="1" applyFill="1" applyBorder="1"/>
    <xf numFmtId="0" fontId="0" fillId="0" borderId="5" xfId="0" applyFont="1" applyFill="1" applyBorder="1"/>
    <xf numFmtId="0" fontId="1" fillId="0" borderId="3" xfId="0" applyFont="1" applyBorder="1"/>
    <xf numFmtId="0" fontId="6" fillId="0" borderId="3" xfId="0" applyFont="1" applyBorder="1"/>
    <xf numFmtId="0" fontId="0" fillId="0" borderId="3" xfId="0" applyBorder="1"/>
    <xf numFmtId="0" fontId="0" fillId="0" borderId="3" xfId="0" applyFont="1" applyFill="1" applyBorder="1"/>
    <xf numFmtId="0" fontId="0" fillId="0" borderId="3" xfId="0" applyFill="1" applyBorder="1"/>
    <xf numFmtId="0" fontId="6" fillId="0" borderId="3" xfId="0" applyFont="1" applyFill="1" applyBorder="1"/>
    <xf numFmtId="0" fontId="9" fillId="0" borderId="3" xfId="0" applyFont="1" applyBorder="1"/>
    <xf numFmtId="0" fontId="0" fillId="0" borderId="4" xfId="0" applyFont="1" applyFill="1" applyBorder="1"/>
    <xf numFmtId="0" fontId="0" fillId="0" borderId="4" xfId="0" applyBorder="1" applyAlignment="1">
      <alignment horizontal="left"/>
    </xf>
    <xf numFmtId="1" fontId="1" fillId="0" borderId="3" xfId="0" applyNumberFormat="1" applyFont="1" applyBorder="1"/>
    <xf numFmtId="1" fontId="6" fillId="0" borderId="3" xfId="0" applyNumberFormat="1" applyFont="1" applyBorder="1"/>
    <xf numFmtId="1" fontId="0" fillId="0" borderId="3" xfId="0" applyNumberFormat="1" applyBorder="1"/>
    <xf numFmtId="1" fontId="0" fillId="0" borderId="3" xfId="0" applyNumberFormat="1" applyFill="1" applyBorder="1"/>
    <xf numFmtId="1" fontId="6" fillId="0" borderId="3" xfId="0" applyNumberFormat="1" applyFont="1" applyFill="1" applyBorder="1"/>
    <xf numFmtId="1" fontId="0" fillId="0" borderId="4" xfId="0" applyNumberFormat="1" applyFill="1" applyBorder="1"/>
    <xf numFmtId="1" fontId="0" fillId="0" borderId="4" xfId="0" applyNumberFormat="1" applyBorder="1"/>
    <xf numFmtId="0" fontId="0" fillId="0" borderId="4" xfId="0" applyFont="1" applyBorder="1"/>
    <xf numFmtId="0" fontId="1" fillId="0" borderId="0" xfId="0" applyFont="1" applyFill="1" applyBorder="1"/>
    <xf numFmtId="0" fontId="14" fillId="6" borderId="0" xfId="1" applyFont="1" applyFill="1" applyAlignment="1">
      <alignment horizontal="center"/>
    </xf>
    <xf numFmtId="0" fontId="15" fillId="7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1" fontId="1" fillId="0" borderId="7" xfId="0" applyNumberFormat="1" applyFont="1" applyBorder="1"/>
    <xf numFmtId="1" fontId="16" fillId="0" borderId="1" xfId="0" applyNumberFormat="1" applyFont="1" applyBorder="1"/>
    <xf numFmtId="164" fontId="17" fillId="5" borderId="0" xfId="0" applyNumberFormat="1" applyFont="1" applyFill="1"/>
    <xf numFmtId="0" fontId="17" fillId="5" borderId="0" xfId="0" applyFont="1" applyFill="1" applyAlignment="1">
      <alignment horizontal="center"/>
    </xf>
    <xf numFmtId="0" fontId="1" fillId="4" borderId="0" xfId="0" applyFont="1" applyFill="1"/>
    <xf numFmtId="0" fontId="1" fillId="2" borderId="0" xfId="0" applyFont="1" applyFill="1"/>
    <xf numFmtId="0" fontId="0" fillId="0" borderId="0" xfId="0" applyAlignment="1">
      <alignment vertical="top"/>
    </xf>
    <xf numFmtId="0" fontId="18" fillId="0" borderId="0" xfId="1" applyFont="1" applyAlignment="1">
      <alignment vertical="top"/>
    </xf>
    <xf numFmtId="0" fontId="19" fillId="6" borderId="0" xfId="0" applyFont="1" applyFill="1"/>
    <xf numFmtId="3" fontId="0" fillId="0" borderId="1" xfId="0" applyNumberFormat="1" applyBorder="1"/>
    <xf numFmtId="0" fontId="13" fillId="6" borderId="0" xfId="0" applyFont="1" applyFill="1" applyAlignment="1">
      <alignment horizontal="center"/>
    </xf>
    <xf numFmtId="0" fontId="14" fillId="6" borderId="0" xfId="1" applyFont="1" applyFill="1" applyAlignment="1">
      <alignment horizontal="center"/>
    </xf>
    <xf numFmtId="0" fontId="17" fillId="5" borderId="2" xfId="0" applyFont="1" applyFill="1" applyBorder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5" fontId="17" fillId="5" borderId="2" xfId="0" applyNumberFormat="1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</cellXfs>
  <cellStyles count="74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282</xdr:row>
      <xdr:rowOff>0</xdr:rowOff>
    </xdr:from>
    <xdr:to>
      <xdr:col>4</xdr:col>
      <xdr:colOff>1536700</xdr:colOff>
      <xdr:row>282</xdr:row>
      <xdr:rowOff>12700</xdr:rowOff>
    </xdr:to>
    <xdr:pic>
      <xdr:nvPicPr>
        <xdr:cNvPr id="1025" name="Picture 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4</xdr:col>
      <xdr:colOff>1536700</xdr:colOff>
      <xdr:row>284</xdr:row>
      <xdr:rowOff>12700</xdr:rowOff>
    </xdr:to>
    <xdr:pic>
      <xdr:nvPicPr>
        <xdr:cNvPr id="1026" name="Picture 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4</xdr:col>
      <xdr:colOff>1536700</xdr:colOff>
      <xdr:row>286</xdr:row>
      <xdr:rowOff>12700</xdr:rowOff>
    </xdr:to>
    <xdr:pic>
      <xdr:nvPicPr>
        <xdr:cNvPr id="1027" name="Picture 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4</xdr:col>
      <xdr:colOff>1536700</xdr:colOff>
      <xdr:row>288</xdr:row>
      <xdr:rowOff>12700</xdr:rowOff>
    </xdr:to>
    <xdr:pic>
      <xdr:nvPicPr>
        <xdr:cNvPr id="1028" name="Picture 4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4</xdr:col>
      <xdr:colOff>1536700</xdr:colOff>
      <xdr:row>290</xdr:row>
      <xdr:rowOff>12700</xdr:rowOff>
    </xdr:to>
    <xdr:pic>
      <xdr:nvPicPr>
        <xdr:cNvPr id="1029" name="Picture 5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4</xdr:col>
      <xdr:colOff>1536700</xdr:colOff>
      <xdr:row>291</xdr:row>
      <xdr:rowOff>12700</xdr:rowOff>
    </xdr:to>
    <xdr:pic>
      <xdr:nvPicPr>
        <xdr:cNvPr id="1030" name="Picture 6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4</xdr:col>
      <xdr:colOff>1536700</xdr:colOff>
      <xdr:row>293</xdr:row>
      <xdr:rowOff>12700</xdr:rowOff>
    </xdr:to>
    <xdr:pic>
      <xdr:nvPicPr>
        <xdr:cNvPr id="1031" name="Picture 7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4</xdr:col>
      <xdr:colOff>1536700</xdr:colOff>
      <xdr:row>199</xdr:row>
      <xdr:rowOff>12700</xdr:rowOff>
    </xdr:to>
    <xdr:pic>
      <xdr:nvPicPr>
        <xdr:cNvPr id="1032" name="Picture 8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4</xdr:col>
      <xdr:colOff>1536700</xdr:colOff>
      <xdr:row>199</xdr:row>
      <xdr:rowOff>12700</xdr:rowOff>
    </xdr:to>
    <xdr:pic>
      <xdr:nvPicPr>
        <xdr:cNvPr id="1033" name="Picture 9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4</xdr:col>
      <xdr:colOff>1536700</xdr:colOff>
      <xdr:row>292</xdr:row>
      <xdr:rowOff>12700</xdr:rowOff>
    </xdr:to>
    <xdr:pic>
      <xdr:nvPicPr>
        <xdr:cNvPr id="1034" name="Picture 10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4</xdr:col>
      <xdr:colOff>1536700</xdr:colOff>
      <xdr:row>293</xdr:row>
      <xdr:rowOff>12700</xdr:rowOff>
    </xdr:to>
    <xdr:pic>
      <xdr:nvPicPr>
        <xdr:cNvPr id="1035" name="Picture 1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4</xdr:col>
      <xdr:colOff>1536700</xdr:colOff>
      <xdr:row>199</xdr:row>
      <xdr:rowOff>12700</xdr:rowOff>
    </xdr:to>
    <xdr:pic>
      <xdr:nvPicPr>
        <xdr:cNvPr id="1036" name="Picture 1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4</xdr:col>
      <xdr:colOff>1536700</xdr:colOff>
      <xdr:row>199</xdr:row>
      <xdr:rowOff>12700</xdr:rowOff>
    </xdr:to>
    <xdr:pic>
      <xdr:nvPicPr>
        <xdr:cNvPr id="1037" name="Picture 1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271</xdr:row>
      <xdr:rowOff>0</xdr:rowOff>
    </xdr:from>
    <xdr:to>
      <xdr:col>5</xdr:col>
      <xdr:colOff>0</xdr:colOff>
      <xdr:row>271</xdr:row>
      <xdr:rowOff>12700</xdr:rowOff>
    </xdr:to>
    <xdr:pic>
      <xdr:nvPicPr>
        <xdr:cNvPr id="2" name="Picture 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511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5</xdr:col>
      <xdr:colOff>0</xdr:colOff>
      <xdr:row>273</xdr:row>
      <xdr:rowOff>12700</xdr:rowOff>
    </xdr:to>
    <xdr:pic>
      <xdr:nvPicPr>
        <xdr:cNvPr id="3" name="Picture 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321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5</xdr:col>
      <xdr:colOff>0</xdr:colOff>
      <xdr:row>275</xdr:row>
      <xdr:rowOff>12700</xdr:rowOff>
    </xdr:to>
    <xdr:pic>
      <xdr:nvPicPr>
        <xdr:cNvPr id="4" name="Picture 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131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5</xdr:col>
      <xdr:colOff>0</xdr:colOff>
      <xdr:row>277</xdr:row>
      <xdr:rowOff>12700</xdr:rowOff>
    </xdr:to>
    <xdr:pic>
      <xdr:nvPicPr>
        <xdr:cNvPr id="5" name="Picture 4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941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5</xdr:col>
      <xdr:colOff>0</xdr:colOff>
      <xdr:row>279</xdr:row>
      <xdr:rowOff>12700</xdr:rowOff>
    </xdr:to>
    <xdr:pic>
      <xdr:nvPicPr>
        <xdr:cNvPr id="6" name="Picture 5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751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5</xdr:col>
      <xdr:colOff>0</xdr:colOff>
      <xdr:row>280</xdr:row>
      <xdr:rowOff>12700</xdr:rowOff>
    </xdr:to>
    <xdr:pic>
      <xdr:nvPicPr>
        <xdr:cNvPr id="7" name="Picture 6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656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5</xdr:col>
      <xdr:colOff>0</xdr:colOff>
      <xdr:row>282</xdr:row>
      <xdr:rowOff>12700</xdr:rowOff>
    </xdr:to>
    <xdr:pic>
      <xdr:nvPicPr>
        <xdr:cNvPr id="8" name="Picture 7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66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5</xdr:col>
      <xdr:colOff>0</xdr:colOff>
      <xdr:row>194</xdr:row>
      <xdr:rowOff>12700</xdr:rowOff>
    </xdr:to>
    <xdr:pic>
      <xdr:nvPicPr>
        <xdr:cNvPr id="9" name="Picture 8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016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5</xdr:col>
      <xdr:colOff>0</xdr:colOff>
      <xdr:row>194</xdr:row>
      <xdr:rowOff>12700</xdr:rowOff>
    </xdr:to>
    <xdr:pic>
      <xdr:nvPicPr>
        <xdr:cNvPr id="10" name="Picture 9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016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5</xdr:col>
      <xdr:colOff>0</xdr:colOff>
      <xdr:row>281</xdr:row>
      <xdr:rowOff>12700</xdr:rowOff>
    </xdr:to>
    <xdr:pic>
      <xdr:nvPicPr>
        <xdr:cNvPr id="11" name="Picture 10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561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5</xdr:col>
      <xdr:colOff>0</xdr:colOff>
      <xdr:row>282</xdr:row>
      <xdr:rowOff>12700</xdr:rowOff>
    </xdr:to>
    <xdr:pic>
      <xdr:nvPicPr>
        <xdr:cNvPr id="12" name="Picture 1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66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5</xdr:col>
      <xdr:colOff>0</xdr:colOff>
      <xdr:row>194</xdr:row>
      <xdr:rowOff>12700</xdr:rowOff>
    </xdr:to>
    <xdr:pic>
      <xdr:nvPicPr>
        <xdr:cNvPr id="13" name="Picture 1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016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5</xdr:col>
      <xdr:colOff>0</xdr:colOff>
      <xdr:row>194</xdr:row>
      <xdr:rowOff>12700</xdr:rowOff>
    </xdr:to>
    <xdr:pic>
      <xdr:nvPicPr>
        <xdr:cNvPr id="14" name="Picture 1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016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mailto:director@dragonhall.org.uk" TargetMode="External"/><Relationship Id="rId299" Type="http://schemas.openxmlformats.org/officeDocument/2006/relationships/hyperlink" Target="http://www.ragfactory.org.uk/" TargetMode="External"/><Relationship Id="rId21" Type="http://schemas.openxmlformats.org/officeDocument/2006/relationships/hyperlink" Target="mailto:hires@thealbany.org.uk" TargetMode="External"/><Relationship Id="rId63" Type="http://schemas.openxmlformats.org/officeDocument/2006/relationships/hyperlink" Target="mailto:hire@efdss.org" TargetMode="External"/><Relationship Id="rId159" Type="http://schemas.openxmlformats.org/officeDocument/2006/relationships/hyperlink" Target="http://www.theinvisibledot.com/" TargetMode="External"/><Relationship Id="rId324" Type="http://schemas.openxmlformats.org/officeDocument/2006/relationships/hyperlink" Target="mailto:bookings@radaenterprises.org" TargetMode="External"/><Relationship Id="rId366" Type="http://schemas.openxmlformats.org/officeDocument/2006/relationships/hyperlink" Target="mailto:hiring@stgb.org.uk" TargetMode="External"/><Relationship Id="rId531" Type="http://schemas.openxmlformats.org/officeDocument/2006/relationships/hyperlink" Target="mailto:info@yati.org.uk" TargetMode="External"/><Relationship Id="rId170" Type="http://schemas.openxmlformats.org/officeDocument/2006/relationships/hyperlink" Target="http://www.jacksonslane.org.uk/" TargetMode="External"/><Relationship Id="rId226" Type="http://schemas.openxmlformats.org/officeDocument/2006/relationships/hyperlink" Target="http://www.rehearsalspacelondon.co.uk/studio-hire-south-of-the-river" TargetMode="External"/><Relationship Id="rId433" Type="http://schemas.openxmlformats.org/officeDocument/2006/relationships/hyperlink" Target="mailto:afrith@hangarartstrust.org" TargetMode="External"/><Relationship Id="rId268" Type="http://schemas.openxmlformats.org/officeDocument/2006/relationships/hyperlink" Target="mailto:info@theplace.org.uk" TargetMode="External"/><Relationship Id="rId475" Type="http://schemas.openxmlformats.org/officeDocument/2006/relationships/hyperlink" Target="http://www.movingartsbase.eu/" TargetMode="External"/><Relationship Id="rId32" Type="http://schemas.openxmlformats.org/officeDocument/2006/relationships/hyperlink" Target="http://www.artsadmin.co.uk/toynbee-studios/spaces" TargetMode="External"/><Relationship Id="rId74" Type="http://schemas.openxmlformats.org/officeDocument/2006/relationships/hyperlink" Target="http://www.chelseatheatre.org.uk/" TargetMode="External"/><Relationship Id="rId128" Type="http://schemas.openxmlformats.org/officeDocument/2006/relationships/hyperlink" Target="mailto:info@expressionsstudios.org.uk" TargetMode="External"/><Relationship Id="rId335" Type="http://schemas.openxmlformats.org/officeDocument/2006/relationships/hyperlink" Target="mailto:bookings@radaenterprises.org" TargetMode="External"/><Relationship Id="rId377" Type="http://schemas.openxmlformats.org/officeDocument/2006/relationships/hyperlink" Target="mailto:hospitality@reallyuseful.co.uk" TargetMode="External"/><Relationship Id="rId500" Type="http://schemas.openxmlformats.org/officeDocument/2006/relationships/hyperlink" Target="mailto:roomhire@sjp.org.uk" TargetMode="External"/><Relationship Id="rId542" Type="http://schemas.openxmlformats.org/officeDocument/2006/relationships/hyperlink" Target="http://www.theurdangacademy.com/" TargetMode="External"/><Relationship Id="rId5" Type="http://schemas.openxmlformats.org/officeDocument/2006/relationships/hyperlink" Target="mailto:operations@actorscentre.co.uk" TargetMode="External"/><Relationship Id="rId181" Type="http://schemas.openxmlformats.org/officeDocument/2006/relationships/hyperlink" Target="http://www.jerwoodspace.co.uk/" TargetMode="External"/><Relationship Id="rId237" Type="http://schemas.openxmlformats.org/officeDocument/2006/relationships/hyperlink" Target="mailto:info@walkinbackrub.co.uk" TargetMode="External"/><Relationship Id="rId402" Type="http://schemas.openxmlformats.org/officeDocument/2006/relationships/hyperlink" Target="mailto:info@treadwells-london.com" TargetMode="External"/><Relationship Id="rId279" Type="http://schemas.openxmlformats.org/officeDocument/2006/relationships/hyperlink" Target="http://www.theplace.org.uk/" TargetMode="External"/><Relationship Id="rId444" Type="http://schemas.openxmlformats.org/officeDocument/2006/relationships/hyperlink" Target="http://www.rehearsalstudioslondon.net/London/pembroke-house-hall/" TargetMode="External"/><Relationship Id="rId486" Type="http://schemas.openxmlformats.org/officeDocument/2006/relationships/hyperlink" Target="http://www.3mills.com/" TargetMode="External"/><Relationship Id="rId43" Type="http://schemas.openxmlformats.org/officeDocument/2006/relationships/hyperlink" Target="mailto:admin@thebridge-ttc.org" TargetMode="External"/><Relationship Id="rId139" Type="http://schemas.openxmlformats.org/officeDocument/2006/relationships/hyperlink" Target="http://www.factoryrehearsalstudios.com/" TargetMode="External"/><Relationship Id="rId290" Type="http://schemas.openxmlformats.org/officeDocument/2006/relationships/hyperlink" Target="mailto:agency@breakalegman.com" TargetMode="External"/><Relationship Id="rId304" Type="http://schemas.openxmlformats.org/officeDocument/2006/relationships/hyperlink" Target="mailto:rdc@rambert.org.uk" TargetMode="External"/><Relationship Id="rId346" Type="http://schemas.openxmlformats.org/officeDocument/2006/relationships/hyperlink" Target="http://www.rada.ac.uk/venues" TargetMode="External"/><Relationship Id="rId388" Type="http://schemas.openxmlformats.org/officeDocument/2006/relationships/hyperlink" Target="http://www.rehearsalspacelondon.co.uk/Studio-Hire-North-of-the-River/55-/Diorama-Arts-Studios" TargetMode="External"/><Relationship Id="rId511" Type="http://schemas.openxmlformats.org/officeDocument/2006/relationships/hyperlink" Target="mailto:info@shoreditchtownhall.com" TargetMode="External"/><Relationship Id="rId85" Type="http://schemas.openxmlformats.org/officeDocument/2006/relationships/hyperlink" Target="mailto:general@cleanbreak.org.uk" TargetMode="External"/><Relationship Id="rId150" Type="http://schemas.openxmlformats.org/officeDocument/2006/relationships/hyperlink" Target="mailto:info@hoxtonhall.co.uk" TargetMode="External"/><Relationship Id="rId192" Type="http://schemas.openxmlformats.org/officeDocument/2006/relationships/hyperlink" Target="http://www.lanternarts.org/" TargetMode="External"/><Relationship Id="rId206" Type="http://schemas.openxmlformats.org/officeDocument/2006/relationships/hyperlink" Target="mailto:administrator@lwcentre.demon.co.uk" TargetMode="External"/><Relationship Id="rId413" Type="http://schemas.openxmlformats.org/officeDocument/2006/relationships/hyperlink" Target="mailto:fanny@echangetheatre.com" TargetMode="External"/><Relationship Id="rId248" Type="http://schemas.openxmlformats.org/officeDocument/2006/relationships/hyperlink" Target="mailto:hire@ovalhouse.com" TargetMode="External"/><Relationship Id="rId455" Type="http://schemas.openxmlformats.org/officeDocument/2006/relationships/hyperlink" Target="http://www.apiarystudios.org/" TargetMode="External"/><Relationship Id="rId497" Type="http://schemas.openxmlformats.org/officeDocument/2006/relationships/hyperlink" Target="mailto:info@3mills.com" TargetMode="External"/><Relationship Id="rId12" Type="http://schemas.openxmlformats.org/officeDocument/2006/relationships/hyperlink" Target="https://maps.google.co.uk/maps?f=q&amp;source=s_q&amp;hl=en&amp;geocode=&amp;q=Identity+Acting+Studios,+Shacklewell+Lane,+London&amp;aq=0&amp;oq=identity+&amp;sll=51.55309," TargetMode="External"/><Relationship Id="rId108" Type="http://schemas.openxmlformats.org/officeDocument/2006/relationships/hyperlink" Target="mailto:info@danceworks.net" TargetMode="External"/><Relationship Id="rId315" Type="http://schemas.openxmlformats.org/officeDocument/2006/relationships/hyperlink" Target="http://www.theroomsabove.org.uk/" TargetMode="External"/><Relationship Id="rId357" Type="http://schemas.openxmlformats.org/officeDocument/2006/relationships/hyperlink" Target="mailto:bookings@radaenterprises.org" TargetMode="External"/><Relationship Id="rId522" Type="http://schemas.openxmlformats.org/officeDocument/2006/relationships/hyperlink" Target="http://www.sylviayoungtheatreschool.co.uk/" TargetMode="External"/><Relationship Id="rId54" Type="http://schemas.openxmlformats.org/officeDocument/2006/relationships/hyperlink" Target="http://www.calderbookshop.com/" TargetMode="External"/><Relationship Id="rId96" Type="http://schemas.openxmlformats.org/officeDocument/2006/relationships/hyperlink" Target="mailto:danceattic@hotmail.com" TargetMode="External"/><Relationship Id="rId161" Type="http://schemas.openxmlformats.org/officeDocument/2006/relationships/hyperlink" Target="http://www.islingtonartsfactory.org/" TargetMode="External"/><Relationship Id="rId217" Type="http://schemas.openxmlformats.org/officeDocument/2006/relationships/hyperlink" Target="http://www.tricycle.co.uk/" TargetMode="External"/><Relationship Id="rId399" Type="http://schemas.openxmlformats.org/officeDocument/2006/relationships/hyperlink" Target="http://www.pleasance.co.uk/islington/spaces/rehearsal-space---the-boiler-room" TargetMode="External"/><Relationship Id="rId259" Type="http://schemas.openxmlformats.org/officeDocument/2006/relationships/hyperlink" Target="http://www.pineapple.uk.com/" TargetMode="External"/><Relationship Id="rId424" Type="http://schemas.openxmlformats.org/officeDocument/2006/relationships/hyperlink" Target="http://www.glypt.co.uk/" TargetMode="External"/><Relationship Id="rId466" Type="http://schemas.openxmlformats.org/officeDocument/2006/relationships/hyperlink" Target="mailto:jess@rudeye.com" TargetMode="External"/><Relationship Id="rId23" Type="http://schemas.openxmlformats.org/officeDocument/2006/relationships/hyperlink" Target="mailto:admin@artsadmin.co.uk" TargetMode="External"/><Relationship Id="rId119" Type="http://schemas.openxmlformats.org/officeDocument/2006/relationships/hyperlink" Target="http://www.dragonhall.org.uk/" TargetMode="External"/><Relationship Id="rId270" Type="http://schemas.openxmlformats.org/officeDocument/2006/relationships/hyperlink" Target="mailto:info@theplace.org.uk" TargetMode="External"/><Relationship Id="rId326" Type="http://schemas.openxmlformats.org/officeDocument/2006/relationships/hyperlink" Target="mailto:bookings@radaenterprises.org" TargetMode="External"/><Relationship Id="rId533" Type="http://schemas.openxmlformats.org/officeDocument/2006/relationships/hyperlink" Target="http://www.theurdangacademy.com/" TargetMode="External"/><Relationship Id="rId65" Type="http://schemas.openxmlformats.org/officeDocument/2006/relationships/hyperlink" Target="mailto:info@clgc.co.uk" TargetMode="External"/><Relationship Id="rId130" Type="http://schemas.openxmlformats.org/officeDocument/2006/relationships/hyperlink" Target="mailto:info@expressionsstudios.org.uk" TargetMode="External"/><Relationship Id="rId368" Type="http://schemas.openxmlformats.org/officeDocument/2006/relationships/hyperlink" Target="mailto:hiring@stgb.org.uk" TargetMode="External"/><Relationship Id="rId172" Type="http://schemas.openxmlformats.org/officeDocument/2006/relationships/hyperlink" Target="http://www.jacksonslane.org.uk/" TargetMode="External"/><Relationship Id="rId228" Type="http://schemas.openxmlformats.org/officeDocument/2006/relationships/hyperlink" Target="mailto:admin@movingeast.co.uk" TargetMode="External"/><Relationship Id="rId435" Type="http://schemas.openxmlformats.org/officeDocument/2006/relationships/hyperlink" Target="mailto:afrith@hangarartstrust.org" TargetMode="External"/><Relationship Id="rId477" Type="http://schemas.openxmlformats.org/officeDocument/2006/relationships/hyperlink" Target="mailto:info@independance.co.uk" TargetMode="External"/><Relationship Id="rId281" Type="http://schemas.openxmlformats.org/officeDocument/2006/relationships/hyperlink" Target="http://www.theplace.org.uk/" TargetMode="External"/><Relationship Id="rId337" Type="http://schemas.openxmlformats.org/officeDocument/2006/relationships/hyperlink" Target="http://www.rada.ac.uk/venues" TargetMode="External"/><Relationship Id="rId502" Type="http://schemas.openxmlformats.org/officeDocument/2006/relationships/hyperlink" Target="mailto:roomhire@sjp.org.uk" TargetMode="External"/><Relationship Id="rId34" Type="http://schemas.openxmlformats.org/officeDocument/2006/relationships/hyperlink" Target="http://www.artsadmin.co.uk/toynbee-studios/spaces" TargetMode="External"/><Relationship Id="rId76" Type="http://schemas.openxmlformats.org/officeDocument/2006/relationships/hyperlink" Target="http://www.chelseatheatre.org.uk/" TargetMode="External"/><Relationship Id="rId141" Type="http://schemas.openxmlformats.org/officeDocument/2006/relationships/hyperlink" Target="http://www.factoryrehearsalstudios.com/" TargetMode="External"/><Relationship Id="rId379" Type="http://schemas.openxmlformats.org/officeDocument/2006/relationships/hyperlink" Target="mailto:suzie@halfmoon.org.uk" TargetMode="External"/><Relationship Id="rId544" Type="http://schemas.openxmlformats.org/officeDocument/2006/relationships/hyperlink" Target="http://www.theurdangacademy.com/" TargetMode="External"/><Relationship Id="rId7" Type="http://schemas.openxmlformats.org/officeDocument/2006/relationships/hyperlink" Target="mailto:info@theidentitystudios.com" TargetMode="External"/><Relationship Id="rId183" Type="http://schemas.openxmlformats.org/officeDocument/2006/relationships/hyperlink" Target="http://www.lanternarts.org/" TargetMode="External"/><Relationship Id="rId239" Type="http://schemas.openxmlformats.org/officeDocument/2006/relationships/hyperlink" Target="http://www.octobergallery.co.uk/" TargetMode="External"/><Relationship Id="rId390" Type="http://schemas.openxmlformats.org/officeDocument/2006/relationships/hyperlink" Target="mailto:info@diorama-arts.org.uk" TargetMode="External"/><Relationship Id="rId404" Type="http://schemas.openxmlformats.org/officeDocument/2006/relationships/hyperlink" Target="http://www.rehearsalspacelondon.co.uk/Studio-Hire-North-of-the-River/154-/Raindance-Film-Festival" TargetMode="External"/><Relationship Id="rId446" Type="http://schemas.openxmlformats.org/officeDocument/2006/relationships/hyperlink" Target="mailto:info@paddingtonarts.org.uk" TargetMode="External"/><Relationship Id="rId250" Type="http://schemas.openxmlformats.org/officeDocument/2006/relationships/hyperlink" Target="mailto:office@painesplough.com" TargetMode="External"/><Relationship Id="rId292" Type="http://schemas.openxmlformats.org/officeDocument/2006/relationships/hyperlink" Target="mailto:hello@ragfactory.org.uk" TargetMode="External"/><Relationship Id="rId306" Type="http://schemas.openxmlformats.org/officeDocument/2006/relationships/hyperlink" Target="mailto:info@theroomsabove.org.uk" TargetMode="External"/><Relationship Id="rId488" Type="http://schemas.openxmlformats.org/officeDocument/2006/relationships/hyperlink" Target="http://www.3mills.com/" TargetMode="External"/><Relationship Id="rId45" Type="http://schemas.openxmlformats.org/officeDocument/2006/relationships/hyperlink" Target="mailto:admin@thebridge-ttc.org" TargetMode="External"/><Relationship Id="rId87" Type="http://schemas.openxmlformats.org/officeDocument/2006/relationships/hyperlink" Target="http://www.cleanbreak.org.uk/" TargetMode="External"/><Relationship Id="rId110" Type="http://schemas.openxmlformats.org/officeDocument/2006/relationships/hyperlink" Target="mailto:info@danceworks.net" TargetMode="External"/><Relationship Id="rId348" Type="http://schemas.openxmlformats.org/officeDocument/2006/relationships/hyperlink" Target="http://www.rada.ac.uk/venues" TargetMode="External"/><Relationship Id="rId513" Type="http://schemas.openxmlformats.org/officeDocument/2006/relationships/hyperlink" Target="http://www.shoreditchtownhall.com/" TargetMode="External"/><Relationship Id="rId152" Type="http://schemas.openxmlformats.org/officeDocument/2006/relationships/hyperlink" Target="http://www.hoxtonhall.co.uk/" TargetMode="External"/><Relationship Id="rId194" Type="http://schemas.openxmlformats.org/officeDocument/2006/relationships/hyperlink" Target="mailto:admin@londonbubble.org.uk" TargetMode="External"/><Relationship Id="rId208" Type="http://schemas.openxmlformats.org/officeDocument/2006/relationships/hyperlink" Target="http://www.trinityfocus.org/" TargetMode="External"/><Relationship Id="rId415" Type="http://schemas.openxmlformats.org/officeDocument/2006/relationships/hyperlink" Target="mailto:admin@theatrepeckham.co.uk" TargetMode="External"/><Relationship Id="rId457" Type="http://schemas.openxmlformats.org/officeDocument/2006/relationships/hyperlink" Target="mailto:info@balletboyz.com" TargetMode="External"/><Relationship Id="rId261" Type="http://schemas.openxmlformats.org/officeDocument/2006/relationships/hyperlink" Target="http://www.pineapple.uk.com/" TargetMode="External"/><Relationship Id="rId499" Type="http://schemas.openxmlformats.org/officeDocument/2006/relationships/hyperlink" Target="mailto:info@3mills.com" TargetMode="External"/><Relationship Id="rId14" Type="http://schemas.openxmlformats.org/officeDocument/2006/relationships/hyperlink" Target="mailto:operations@actorscentre.co.uk" TargetMode="External"/><Relationship Id="rId56" Type="http://schemas.openxmlformats.org/officeDocument/2006/relationships/hyperlink" Target="http://www.ycbc.co.uk/roomhire.htm" TargetMode="External"/><Relationship Id="rId317" Type="http://schemas.openxmlformats.org/officeDocument/2006/relationships/hyperlink" Target="http://www.rada.ac.uk/venues" TargetMode="External"/><Relationship Id="rId359" Type="http://schemas.openxmlformats.org/officeDocument/2006/relationships/hyperlink" Target="http://www.rada.ac.uk/venues" TargetMode="External"/><Relationship Id="rId524" Type="http://schemas.openxmlformats.org/officeDocument/2006/relationships/hyperlink" Target="http://www.sylviayoungtheatreschool.co.uk/" TargetMode="External"/><Relationship Id="rId98" Type="http://schemas.openxmlformats.org/officeDocument/2006/relationships/hyperlink" Target="mailto:hire@dancecompanystudios.co.uk" TargetMode="External"/><Relationship Id="rId121" Type="http://schemas.openxmlformats.org/officeDocument/2006/relationships/hyperlink" Target="http://www.dragonhall.org.uk/" TargetMode="External"/><Relationship Id="rId163" Type="http://schemas.openxmlformats.org/officeDocument/2006/relationships/hyperlink" Target="http://www.islingtonartsfactory.org/" TargetMode="External"/><Relationship Id="rId219" Type="http://schemas.openxmlformats.org/officeDocument/2006/relationships/hyperlink" Target="http://www.tricycle.co.uk/" TargetMode="External"/><Relationship Id="rId370" Type="http://schemas.openxmlformats.org/officeDocument/2006/relationships/hyperlink" Target="mailto:info@theatrotechnis.com" TargetMode="External"/><Relationship Id="rId426" Type="http://schemas.openxmlformats.org/officeDocument/2006/relationships/hyperlink" Target="http://www.glypt.co.uk/" TargetMode="External"/><Relationship Id="rId230" Type="http://schemas.openxmlformats.org/officeDocument/2006/relationships/hyperlink" Target="mailto:hollowayadmin@nyt.org.uk" TargetMode="External"/><Relationship Id="rId468" Type="http://schemas.openxmlformats.org/officeDocument/2006/relationships/hyperlink" Target="http://www.marylandstudioz.com/" TargetMode="External"/><Relationship Id="rId25" Type="http://schemas.openxmlformats.org/officeDocument/2006/relationships/hyperlink" Target="mailto:admin@artsadmin.co.uk" TargetMode="External"/><Relationship Id="rId67" Type="http://schemas.openxmlformats.org/officeDocument/2006/relationships/hyperlink" Target="mailto:admin@chelseatheatre.org.uk" TargetMode="External"/><Relationship Id="rId272" Type="http://schemas.openxmlformats.org/officeDocument/2006/relationships/hyperlink" Target="mailto:info@theplace.org.uk" TargetMode="External"/><Relationship Id="rId328" Type="http://schemas.openxmlformats.org/officeDocument/2006/relationships/hyperlink" Target="mailto:bookings@radaenterprises.org" TargetMode="External"/><Relationship Id="rId535" Type="http://schemas.openxmlformats.org/officeDocument/2006/relationships/hyperlink" Target="mailto:info@theurdangacademy.com" TargetMode="External"/><Relationship Id="rId132" Type="http://schemas.openxmlformats.org/officeDocument/2006/relationships/hyperlink" Target="mailto:info@expressionsstudios.org.uk" TargetMode="External"/><Relationship Id="rId174" Type="http://schemas.openxmlformats.org/officeDocument/2006/relationships/hyperlink" Target="mailto:space@jerwoodspace.co.uk" TargetMode="External"/><Relationship Id="rId381" Type="http://schemas.openxmlformats.org/officeDocument/2006/relationships/hyperlink" Target="mailto:suzie@halfmoon.org.uk" TargetMode="External"/><Relationship Id="rId220" Type="http://schemas.openxmlformats.org/officeDocument/2006/relationships/hyperlink" Target="mailto:info@makebelievearts.co.uk" TargetMode="External"/><Relationship Id="rId241" Type="http://schemas.openxmlformats.org/officeDocument/2006/relationships/hyperlink" Target="http://www.octobergallery.co.uk/" TargetMode="External"/><Relationship Id="rId437" Type="http://schemas.openxmlformats.org/officeDocument/2006/relationships/hyperlink" Target="http://www.hangarartstrust.org/" TargetMode="External"/><Relationship Id="rId458" Type="http://schemas.openxmlformats.org/officeDocument/2006/relationships/hyperlink" Target="http://www.balletboyz.com/" TargetMode="External"/><Relationship Id="rId479" Type="http://schemas.openxmlformats.org/officeDocument/2006/relationships/hyperlink" Target="http://www.londonfieldsdancestudio.com/studio-hire.php" TargetMode="External"/><Relationship Id="rId15" Type="http://schemas.openxmlformats.org/officeDocument/2006/relationships/hyperlink" Target="mailto:operations@actorscentre.co.uk" TargetMode="External"/><Relationship Id="rId36" Type="http://schemas.openxmlformats.org/officeDocument/2006/relationships/hyperlink" Target="mailto:hires@thealbany.org.uk" TargetMode="External"/><Relationship Id="rId57" Type="http://schemas.openxmlformats.org/officeDocument/2006/relationships/hyperlink" Target="mailto:hire@efdss.org" TargetMode="External"/><Relationship Id="rId262" Type="http://schemas.openxmlformats.org/officeDocument/2006/relationships/hyperlink" Target="mailto:info@theplace.org.uk" TargetMode="External"/><Relationship Id="rId283" Type="http://schemas.openxmlformats.org/officeDocument/2006/relationships/hyperlink" Target="http://www.theplace.org.uk/" TargetMode="External"/><Relationship Id="rId318" Type="http://schemas.openxmlformats.org/officeDocument/2006/relationships/hyperlink" Target="mailto:bookings@radaenterprises.org" TargetMode="External"/><Relationship Id="rId339" Type="http://schemas.openxmlformats.org/officeDocument/2006/relationships/hyperlink" Target="http://www.rada.ac.uk/venues" TargetMode="External"/><Relationship Id="rId490" Type="http://schemas.openxmlformats.org/officeDocument/2006/relationships/hyperlink" Target="http://www.3mills.com/" TargetMode="External"/><Relationship Id="rId504" Type="http://schemas.openxmlformats.org/officeDocument/2006/relationships/hyperlink" Target="http://www.nationaloperastudio.org.uk/" TargetMode="External"/><Relationship Id="rId525" Type="http://schemas.openxmlformats.org/officeDocument/2006/relationships/hyperlink" Target="http://www.sylviayoungtheatreschool.co.uk/" TargetMode="External"/><Relationship Id="rId546" Type="http://schemas.openxmlformats.org/officeDocument/2006/relationships/hyperlink" Target="http://www.theurdangacademy.com/" TargetMode="External"/><Relationship Id="rId78" Type="http://schemas.openxmlformats.org/officeDocument/2006/relationships/hyperlink" Target="http://www.rehearseatccp.co.uk/" TargetMode="External"/><Relationship Id="rId99" Type="http://schemas.openxmlformats.org/officeDocument/2006/relationships/hyperlink" Target="mailto:hire@dancecompanystudios.co.uk" TargetMode="External"/><Relationship Id="rId101" Type="http://schemas.openxmlformats.org/officeDocument/2006/relationships/hyperlink" Target="http://www.dancecompanystudios.co.uk/" TargetMode="External"/><Relationship Id="rId122" Type="http://schemas.openxmlformats.org/officeDocument/2006/relationships/hyperlink" Target="mailto:admin@thebloomsbury.com" TargetMode="External"/><Relationship Id="rId143" Type="http://schemas.openxmlformats.org/officeDocument/2006/relationships/hyperlink" Target="http://www.graeae.org/" TargetMode="External"/><Relationship Id="rId164" Type="http://schemas.openxmlformats.org/officeDocument/2006/relationships/hyperlink" Target="mailto:reception@jacksonslane.org.uk" TargetMode="External"/><Relationship Id="rId185" Type="http://schemas.openxmlformats.org/officeDocument/2006/relationships/hyperlink" Target="mailto:lac@lanternarts.org" TargetMode="External"/><Relationship Id="rId350" Type="http://schemas.openxmlformats.org/officeDocument/2006/relationships/hyperlink" Target="http://www.rada.ac.uk/venues" TargetMode="External"/><Relationship Id="rId371" Type="http://schemas.openxmlformats.org/officeDocument/2006/relationships/hyperlink" Target="http://www.theatrotechnis.com/" TargetMode="External"/><Relationship Id="rId406" Type="http://schemas.openxmlformats.org/officeDocument/2006/relationships/hyperlink" Target="http://www.rehearsalspacelondon.co.uk/Studio-Hire-North-of-the-River/154-/Raindance-Film-Festival" TargetMode="External"/><Relationship Id="rId9" Type="http://schemas.openxmlformats.org/officeDocument/2006/relationships/hyperlink" Target="mailto:info@theidentitystudios.com" TargetMode="External"/><Relationship Id="rId210" Type="http://schemas.openxmlformats.org/officeDocument/2006/relationships/hyperlink" Target="http://www.trinityfocus.org/" TargetMode="External"/><Relationship Id="rId392" Type="http://schemas.openxmlformats.org/officeDocument/2006/relationships/hyperlink" Target="http://www.istd.org/istd2-hire" TargetMode="External"/><Relationship Id="rId427" Type="http://schemas.openxmlformats.org/officeDocument/2006/relationships/hyperlink" Target="mailto:theteam@themidimusiccompany.co.uk" TargetMode="External"/><Relationship Id="rId448" Type="http://schemas.openxmlformats.org/officeDocument/2006/relationships/hyperlink" Target="http://www.paddingtonarts.org.uk/" TargetMode="External"/><Relationship Id="rId469" Type="http://schemas.openxmlformats.org/officeDocument/2006/relationships/hyperlink" Target="http://www.marylandstudioz.com/" TargetMode="External"/><Relationship Id="rId26" Type="http://schemas.openxmlformats.org/officeDocument/2006/relationships/hyperlink" Target="mailto:admin@artsadmin.co.uk" TargetMode="External"/><Relationship Id="rId231" Type="http://schemas.openxmlformats.org/officeDocument/2006/relationships/hyperlink" Target="http://www.rehearsalspacelondon.co.uk/Studio-Hire-North-of-the-River/148-/National-Youth-Theatre" TargetMode="External"/><Relationship Id="rId252" Type="http://schemas.openxmlformats.org/officeDocument/2006/relationships/hyperlink" Target="http://www.pineapple.uk.com/" TargetMode="External"/><Relationship Id="rId273" Type="http://schemas.openxmlformats.org/officeDocument/2006/relationships/hyperlink" Target="mailto:info@theplace.org.uk" TargetMode="External"/><Relationship Id="rId294" Type="http://schemas.openxmlformats.org/officeDocument/2006/relationships/hyperlink" Target="mailto:hello@ragfactory.org.uk" TargetMode="External"/><Relationship Id="rId308" Type="http://schemas.openxmlformats.org/officeDocument/2006/relationships/hyperlink" Target="mailto:info@theroomsabove.org.uk" TargetMode="External"/><Relationship Id="rId329" Type="http://schemas.openxmlformats.org/officeDocument/2006/relationships/hyperlink" Target="mailto:bookings@radaenterprises.org" TargetMode="External"/><Relationship Id="rId480" Type="http://schemas.openxmlformats.org/officeDocument/2006/relationships/hyperlink" Target="http://factoryjunction.com/space/" TargetMode="External"/><Relationship Id="rId515" Type="http://schemas.openxmlformats.org/officeDocument/2006/relationships/hyperlink" Target="http://www.shoreditchtownhall.com/" TargetMode="External"/><Relationship Id="rId536" Type="http://schemas.openxmlformats.org/officeDocument/2006/relationships/hyperlink" Target="mailto:info@theurdangacademy.com" TargetMode="External"/><Relationship Id="rId47" Type="http://schemas.openxmlformats.org/officeDocument/2006/relationships/hyperlink" Target="http://www.thebridge-ttc.org/" TargetMode="External"/><Relationship Id="rId68" Type="http://schemas.openxmlformats.org/officeDocument/2006/relationships/hyperlink" Target="http://www.chelseatheatre.org.uk/" TargetMode="External"/><Relationship Id="rId89" Type="http://schemas.openxmlformats.org/officeDocument/2006/relationships/hyperlink" Target="http://www.thecaa.org/" TargetMode="External"/><Relationship Id="rId112" Type="http://schemas.openxmlformats.org/officeDocument/2006/relationships/hyperlink" Target="http://www.danceworks.net/" TargetMode="External"/><Relationship Id="rId133" Type="http://schemas.openxmlformats.org/officeDocument/2006/relationships/hyperlink" Target="http://www.expressionsstudios.org.uk/" TargetMode="External"/><Relationship Id="rId154" Type="http://schemas.openxmlformats.org/officeDocument/2006/relationships/hyperlink" Target="mailto:hire@theinvisibledot.com" TargetMode="External"/><Relationship Id="rId175" Type="http://schemas.openxmlformats.org/officeDocument/2006/relationships/hyperlink" Target="http://www.jerwoodspace.co.uk/" TargetMode="External"/><Relationship Id="rId340" Type="http://schemas.openxmlformats.org/officeDocument/2006/relationships/hyperlink" Target="http://www.rada.ac.uk/venues" TargetMode="External"/><Relationship Id="rId361" Type="http://schemas.openxmlformats.org/officeDocument/2006/relationships/hyperlink" Target="http://www.rada.ac.uk/venues" TargetMode="External"/><Relationship Id="rId196" Type="http://schemas.openxmlformats.org/officeDocument/2006/relationships/hyperlink" Target="mailto:admin@londonbubble.org.uk" TargetMode="External"/><Relationship Id="rId200" Type="http://schemas.openxmlformats.org/officeDocument/2006/relationships/hyperlink" Target="mailto:studiohire@londonschoolofcapoeira.com" TargetMode="External"/><Relationship Id="rId382" Type="http://schemas.openxmlformats.org/officeDocument/2006/relationships/hyperlink" Target="http://www.rehearsalspacelondon.co.uk/Studio-Hire-North-of-the-River/55-/Diorama-Arts-Studios" TargetMode="External"/><Relationship Id="rId417" Type="http://schemas.openxmlformats.org/officeDocument/2006/relationships/hyperlink" Target="mailto:info@losttheatre.co.uk" TargetMode="External"/><Relationship Id="rId438" Type="http://schemas.openxmlformats.org/officeDocument/2006/relationships/hyperlink" Target="http://www.hangarartstrust.org/" TargetMode="External"/><Relationship Id="rId459" Type="http://schemas.openxmlformats.org/officeDocument/2006/relationships/hyperlink" Target="mailto:info@balletboyz.com" TargetMode="External"/><Relationship Id="rId16" Type="http://schemas.openxmlformats.org/officeDocument/2006/relationships/hyperlink" Target="mailto:operations@actorscentre.co.uk" TargetMode="External"/><Relationship Id="rId221" Type="http://schemas.openxmlformats.org/officeDocument/2006/relationships/hyperlink" Target="http://www.rehearsalspacelondon.co.uk/studio-hire-south-of-the-river" TargetMode="External"/><Relationship Id="rId242" Type="http://schemas.openxmlformats.org/officeDocument/2006/relationships/hyperlink" Target="mailto:ojo@outofjoint.co.uk" TargetMode="External"/><Relationship Id="rId263" Type="http://schemas.openxmlformats.org/officeDocument/2006/relationships/hyperlink" Target="http://www.theplace.org.uk/" TargetMode="External"/><Relationship Id="rId284" Type="http://schemas.openxmlformats.org/officeDocument/2006/relationships/hyperlink" Target="mailto:roomhire@thepoorschool.com" TargetMode="External"/><Relationship Id="rId319" Type="http://schemas.openxmlformats.org/officeDocument/2006/relationships/hyperlink" Target="mailto:bookings@radaenterprises.org" TargetMode="External"/><Relationship Id="rId470" Type="http://schemas.openxmlformats.org/officeDocument/2006/relationships/hyperlink" Target="http://www.marylandstudioz.com/" TargetMode="External"/><Relationship Id="rId491" Type="http://schemas.openxmlformats.org/officeDocument/2006/relationships/hyperlink" Target="http://www.3mills.com/" TargetMode="External"/><Relationship Id="rId505" Type="http://schemas.openxmlformats.org/officeDocument/2006/relationships/hyperlink" Target="mailto:assistant@nationaloperastudio.org.uk" TargetMode="External"/><Relationship Id="rId526" Type="http://schemas.openxmlformats.org/officeDocument/2006/relationships/hyperlink" Target="http://www.sylviayoungtheatreschool.co.uk/" TargetMode="External"/><Relationship Id="rId37" Type="http://schemas.openxmlformats.org/officeDocument/2006/relationships/hyperlink" Target="mailto:hires@thealbany.org.uk" TargetMode="External"/><Relationship Id="rId58" Type="http://schemas.openxmlformats.org/officeDocument/2006/relationships/hyperlink" Target="http://www.efdss.org/" TargetMode="External"/><Relationship Id="rId79" Type="http://schemas.openxmlformats.org/officeDocument/2006/relationships/hyperlink" Target="mailto:admin@claphamcommunityproject.org.uk" TargetMode="External"/><Relationship Id="rId102" Type="http://schemas.openxmlformats.org/officeDocument/2006/relationships/hyperlink" Target="mailto:info@danceworks.net" TargetMode="External"/><Relationship Id="rId123" Type="http://schemas.openxmlformats.org/officeDocument/2006/relationships/hyperlink" Target="http://www.thebloomsbury.com/" TargetMode="External"/><Relationship Id="rId144" Type="http://schemas.openxmlformats.org/officeDocument/2006/relationships/hyperlink" Target="mailto:info@hampsteadtheatre.com" TargetMode="External"/><Relationship Id="rId330" Type="http://schemas.openxmlformats.org/officeDocument/2006/relationships/hyperlink" Target="mailto:bookings@radaenterprises.org" TargetMode="External"/><Relationship Id="rId547" Type="http://schemas.openxmlformats.org/officeDocument/2006/relationships/hyperlink" Target="http://www.theurdangacademy.com/" TargetMode="External"/><Relationship Id="rId90" Type="http://schemas.openxmlformats.org/officeDocument/2006/relationships/hyperlink" Target="mailto:director@dragonhall.org.uk" TargetMode="External"/><Relationship Id="rId165" Type="http://schemas.openxmlformats.org/officeDocument/2006/relationships/hyperlink" Target="http://www.jacksonslane.org.uk/" TargetMode="External"/><Relationship Id="rId186" Type="http://schemas.openxmlformats.org/officeDocument/2006/relationships/hyperlink" Target="mailto:lac@lanternarts.org" TargetMode="External"/><Relationship Id="rId351" Type="http://schemas.openxmlformats.org/officeDocument/2006/relationships/hyperlink" Target="http://www.rada.ac.uk/venues" TargetMode="External"/><Relationship Id="rId372" Type="http://schemas.openxmlformats.org/officeDocument/2006/relationships/hyperlink" Target="http://www.whireledart.co.uk/" TargetMode="External"/><Relationship Id="rId393" Type="http://schemas.openxmlformats.org/officeDocument/2006/relationships/hyperlink" Target="mailto:reception.istd2@istd.org" TargetMode="External"/><Relationship Id="rId407" Type="http://schemas.openxmlformats.org/officeDocument/2006/relationships/hyperlink" Target="mailto:ashraf.neswar@towerhamlets.gov.uk" TargetMode="External"/><Relationship Id="rId428" Type="http://schemas.openxmlformats.org/officeDocument/2006/relationships/hyperlink" Target="http://www.themidimusiccompany.co.uk/" TargetMode="External"/><Relationship Id="rId449" Type="http://schemas.openxmlformats.org/officeDocument/2006/relationships/hyperlink" Target="http://www.paddingtonarts.org.uk/" TargetMode="External"/><Relationship Id="rId211" Type="http://schemas.openxmlformats.org/officeDocument/2006/relationships/hyperlink" Target="http://www.trinityfocus.org/" TargetMode="External"/><Relationship Id="rId232" Type="http://schemas.openxmlformats.org/officeDocument/2006/relationships/hyperlink" Target="http://www.meetingrooms.org.uk/" TargetMode="External"/><Relationship Id="rId253" Type="http://schemas.openxmlformats.org/officeDocument/2006/relationships/hyperlink" Target="http://www.pineapple.uk.com/" TargetMode="External"/><Relationship Id="rId274" Type="http://schemas.openxmlformats.org/officeDocument/2006/relationships/hyperlink" Target="http://www.theplace.org.uk/" TargetMode="External"/><Relationship Id="rId295" Type="http://schemas.openxmlformats.org/officeDocument/2006/relationships/hyperlink" Target="mailto:hello@ragfactory.org.uk" TargetMode="External"/><Relationship Id="rId309" Type="http://schemas.openxmlformats.org/officeDocument/2006/relationships/hyperlink" Target="http://www.theroomsabove.org.uk/" TargetMode="External"/><Relationship Id="rId460" Type="http://schemas.openxmlformats.org/officeDocument/2006/relationships/hyperlink" Target="mailto:theclub@alfordhouse.org.uk" TargetMode="External"/><Relationship Id="rId481" Type="http://schemas.openxmlformats.org/officeDocument/2006/relationships/hyperlink" Target="mailto:elisa@ayatheatre.com" TargetMode="External"/><Relationship Id="rId516" Type="http://schemas.openxmlformats.org/officeDocument/2006/relationships/hyperlink" Target="http://www.shoreditchtownhall.com/" TargetMode="External"/><Relationship Id="rId27" Type="http://schemas.openxmlformats.org/officeDocument/2006/relationships/hyperlink" Target="mailto:admin@artsadmin.co.uk" TargetMode="External"/><Relationship Id="rId48" Type="http://schemas.openxmlformats.org/officeDocument/2006/relationships/hyperlink" Target="http://www.thebridge-ttc.org/" TargetMode="External"/><Relationship Id="rId69" Type="http://schemas.openxmlformats.org/officeDocument/2006/relationships/hyperlink" Target="mailto:admin@chelseatheatre.org.uk" TargetMode="External"/><Relationship Id="rId113" Type="http://schemas.openxmlformats.org/officeDocument/2006/relationships/hyperlink" Target="http://www.danceworks.net/" TargetMode="External"/><Relationship Id="rId134" Type="http://schemas.openxmlformats.org/officeDocument/2006/relationships/hyperlink" Target="http://www.expressionsstudios.org.uk/" TargetMode="External"/><Relationship Id="rId320" Type="http://schemas.openxmlformats.org/officeDocument/2006/relationships/hyperlink" Target="mailto:bookings@radaenterprises.org" TargetMode="External"/><Relationship Id="rId537" Type="http://schemas.openxmlformats.org/officeDocument/2006/relationships/hyperlink" Target="mailto:info@theurdangacademy.com" TargetMode="External"/><Relationship Id="rId80" Type="http://schemas.openxmlformats.org/officeDocument/2006/relationships/hyperlink" Target="mailto:admin@claphamcommunityproject.org.uk" TargetMode="External"/><Relationship Id="rId155" Type="http://schemas.openxmlformats.org/officeDocument/2006/relationships/hyperlink" Target="http://www.theinvisibledot.com/" TargetMode="External"/><Relationship Id="rId176" Type="http://schemas.openxmlformats.org/officeDocument/2006/relationships/hyperlink" Target="mailto:space@jerwoodspace.co.uk" TargetMode="External"/><Relationship Id="rId197" Type="http://schemas.openxmlformats.org/officeDocument/2006/relationships/hyperlink" Target="http://www.londonbubble.org.uk/" TargetMode="External"/><Relationship Id="rId341" Type="http://schemas.openxmlformats.org/officeDocument/2006/relationships/hyperlink" Target="http://www.rada.ac.uk/venues" TargetMode="External"/><Relationship Id="rId362" Type="http://schemas.openxmlformats.org/officeDocument/2006/relationships/hyperlink" Target="mailto:info@space.org.uk" TargetMode="External"/><Relationship Id="rId383" Type="http://schemas.openxmlformats.org/officeDocument/2006/relationships/hyperlink" Target="http://www.rehearsalspacelondon.co.uk/Studio-Hire-North-of-the-River/138-/Half-Moon" TargetMode="External"/><Relationship Id="rId418" Type="http://schemas.openxmlformats.org/officeDocument/2006/relationships/hyperlink" Target="http://www.losttheatre.co.uk/" TargetMode="External"/><Relationship Id="rId439" Type="http://schemas.openxmlformats.org/officeDocument/2006/relationships/hyperlink" Target="mailto:info@southlondondancestudios.co.uk" TargetMode="External"/><Relationship Id="rId201" Type="http://schemas.openxmlformats.org/officeDocument/2006/relationships/hyperlink" Target="http://www.londonschoolofcapoeira.com/" TargetMode="External"/><Relationship Id="rId222" Type="http://schemas.openxmlformats.org/officeDocument/2006/relationships/hyperlink" Target="mailto:office@menierchocolatefactory.com" TargetMode="External"/><Relationship Id="rId243" Type="http://schemas.openxmlformats.org/officeDocument/2006/relationships/hyperlink" Target="http://www.outofjoint.co.uk/" TargetMode="External"/><Relationship Id="rId264" Type="http://schemas.openxmlformats.org/officeDocument/2006/relationships/hyperlink" Target="mailto:info@theplace.org.uk" TargetMode="External"/><Relationship Id="rId285" Type="http://schemas.openxmlformats.org/officeDocument/2006/relationships/hyperlink" Target="http://www.thepoorschool.com/" TargetMode="External"/><Relationship Id="rId450" Type="http://schemas.openxmlformats.org/officeDocument/2006/relationships/hyperlink" Target="mailto:info@paddingtonarts.org.uk" TargetMode="External"/><Relationship Id="rId471" Type="http://schemas.openxmlformats.org/officeDocument/2006/relationships/hyperlink" Target="http://www.chisenhaledancespace.co.uk/space-hire" TargetMode="External"/><Relationship Id="rId506" Type="http://schemas.openxmlformats.org/officeDocument/2006/relationships/hyperlink" Target="mailto:info@shoreditchtownhall.com" TargetMode="External"/><Relationship Id="rId17" Type="http://schemas.openxmlformats.org/officeDocument/2006/relationships/hyperlink" Target="http://www.actorscentre.co.uk/" TargetMode="External"/><Relationship Id="rId38" Type="http://schemas.openxmlformats.org/officeDocument/2006/relationships/hyperlink" Target="mailto:hires@thealbany.org.uk" TargetMode="External"/><Relationship Id="rId59" Type="http://schemas.openxmlformats.org/officeDocument/2006/relationships/hyperlink" Target="mailto:hire@efdss.org" TargetMode="External"/><Relationship Id="rId103" Type="http://schemas.openxmlformats.org/officeDocument/2006/relationships/hyperlink" Target="http://www.danceworks.net/" TargetMode="External"/><Relationship Id="rId124" Type="http://schemas.openxmlformats.org/officeDocument/2006/relationships/hyperlink" Target="mailto:admin@ett.org.uk" TargetMode="External"/><Relationship Id="rId310" Type="http://schemas.openxmlformats.org/officeDocument/2006/relationships/hyperlink" Target="mailto:info@theroomsabove.org.uk" TargetMode="External"/><Relationship Id="rId492" Type="http://schemas.openxmlformats.org/officeDocument/2006/relationships/hyperlink" Target="mailto:info@3mills.com" TargetMode="External"/><Relationship Id="rId527" Type="http://schemas.openxmlformats.org/officeDocument/2006/relationships/hyperlink" Target="http://www.sylviayoungtheatreschool.co.uk/" TargetMode="External"/><Relationship Id="rId548" Type="http://schemas.openxmlformats.org/officeDocument/2006/relationships/hyperlink" Target="mailto:eduardomartin@sohogyms.com" TargetMode="External"/><Relationship Id="rId70" Type="http://schemas.openxmlformats.org/officeDocument/2006/relationships/hyperlink" Target="mailto:admin@chelseatheatre.org.uk" TargetMode="External"/><Relationship Id="rId91" Type="http://schemas.openxmlformats.org/officeDocument/2006/relationships/hyperlink" Target="http://www.dragonhall.org.uk/" TargetMode="External"/><Relationship Id="rId145" Type="http://schemas.openxmlformats.org/officeDocument/2006/relationships/hyperlink" Target="http://www.hampsteadtheatre.com/" TargetMode="External"/><Relationship Id="rId166" Type="http://schemas.openxmlformats.org/officeDocument/2006/relationships/hyperlink" Target="mailto:reception@jacksonslane.org.uk" TargetMode="External"/><Relationship Id="rId187" Type="http://schemas.openxmlformats.org/officeDocument/2006/relationships/hyperlink" Target="mailto:lac@lanternarts.org" TargetMode="External"/><Relationship Id="rId331" Type="http://schemas.openxmlformats.org/officeDocument/2006/relationships/hyperlink" Target="mailto:bookings@radaenterprises.org" TargetMode="External"/><Relationship Id="rId352" Type="http://schemas.openxmlformats.org/officeDocument/2006/relationships/hyperlink" Target="http://www.rada.ac.uk/venues" TargetMode="External"/><Relationship Id="rId373" Type="http://schemas.openxmlformats.org/officeDocument/2006/relationships/hyperlink" Target="mailto:info@americanacademy.co.uk" TargetMode="External"/><Relationship Id="rId394" Type="http://schemas.openxmlformats.org/officeDocument/2006/relationships/hyperlink" Target="mailto:reception.istd2@istd.org" TargetMode="External"/><Relationship Id="rId408" Type="http://schemas.openxmlformats.org/officeDocument/2006/relationships/hyperlink" Target="http://www.rehearsalspacelondon.co.uk/Studio-Hire-North-of-the-River/46-/Kobi-Nazrul-Centre" TargetMode="External"/><Relationship Id="rId429" Type="http://schemas.openxmlformats.org/officeDocument/2006/relationships/hyperlink" Target="mailto:theteam@themidimusiccompany.co.uk" TargetMode="External"/><Relationship Id="rId1" Type="http://schemas.openxmlformats.org/officeDocument/2006/relationships/hyperlink" Target="mailto:info@theidentitystudios.com" TargetMode="External"/><Relationship Id="rId212" Type="http://schemas.openxmlformats.org/officeDocument/2006/relationships/hyperlink" Target="mailto:brookgreen@rcdow.org.uk" TargetMode="External"/><Relationship Id="rId233" Type="http://schemas.openxmlformats.org/officeDocument/2006/relationships/hyperlink" Target="mailto:info@walkinbackrub.co.uk" TargetMode="External"/><Relationship Id="rId254" Type="http://schemas.openxmlformats.org/officeDocument/2006/relationships/hyperlink" Target="http://www.pineapple.uk.com/" TargetMode="External"/><Relationship Id="rId440" Type="http://schemas.openxmlformats.org/officeDocument/2006/relationships/hyperlink" Target="http://www.southlondondancestudios.co.uk/" TargetMode="External"/><Relationship Id="rId28" Type="http://schemas.openxmlformats.org/officeDocument/2006/relationships/hyperlink" Target="mailto:admin@artsadmin.co.uk" TargetMode="External"/><Relationship Id="rId49" Type="http://schemas.openxmlformats.org/officeDocument/2006/relationships/hyperlink" Target="mailto:info@brixtoncommunitybase.org" TargetMode="External"/><Relationship Id="rId114" Type="http://schemas.openxmlformats.org/officeDocument/2006/relationships/hyperlink" Target="http://www.danceworks.net/" TargetMode="External"/><Relationship Id="rId275" Type="http://schemas.openxmlformats.org/officeDocument/2006/relationships/hyperlink" Target="http://www.theplace.org.uk/" TargetMode="External"/><Relationship Id="rId296" Type="http://schemas.openxmlformats.org/officeDocument/2006/relationships/hyperlink" Target="mailto:hello@ragfactory.org.uk" TargetMode="External"/><Relationship Id="rId300" Type="http://schemas.openxmlformats.org/officeDocument/2006/relationships/hyperlink" Target="http://www.ragfactory.org.uk/" TargetMode="External"/><Relationship Id="rId461" Type="http://schemas.openxmlformats.org/officeDocument/2006/relationships/hyperlink" Target="http://www.alfordhouse.org.uk/" TargetMode="External"/><Relationship Id="rId482" Type="http://schemas.openxmlformats.org/officeDocument/2006/relationships/hyperlink" Target="http://www.3mills.com/" TargetMode="External"/><Relationship Id="rId517" Type="http://schemas.openxmlformats.org/officeDocument/2006/relationships/hyperlink" Target="http://www.shoreditchtownhall.com/" TargetMode="External"/><Relationship Id="rId538" Type="http://schemas.openxmlformats.org/officeDocument/2006/relationships/hyperlink" Target="mailto:info@theurdangacademy.com" TargetMode="External"/><Relationship Id="rId60" Type="http://schemas.openxmlformats.org/officeDocument/2006/relationships/hyperlink" Target="http://www.efdss.org/" TargetMode="External"/><Relationship Id="rId81" Type="http://schemas.openxmlformats.org/officeDocument/2006/relationships/hyperlink" Target="http://www.rehearseatccp.co.uk/" TargetMode="External"/><Relationship Id="rId135" Type="http://schemas.openxmlformats.org/officeDocument/2006/relationships/hyperlink" Target="http://www.expressionsstudios.org.uk/" TargetMode="External"/><Relationship Id="rId156" Type="http://schemas.openxmlformats.org/officeDocument/2006/relationships/hyperlink" Target="mailto:hire@theinvisibledot.com" TargetMode="External"/><Relationship Id="rId177" Type="http://schemas.openxmlformats.org/officeDocument/2006/relationships/hyperlink" Target="http://www.jerwoodspace.co.uk/" TargetMode="External"/><Relationship Id="rId198" Type="http://schemas.openxmlformats.org/officeDocument/2006/relationships/hyperlink" Target="mailto:studiohire@londonschoolofcapoeira.com" TargetMode="External"/><Relationship Id="rId321" Type="http://schemas.openxmlformats.org/officeDocument/2006/relationships/hyperlink" Target="mailto:bookings@radaenterprises.org" TargetMode="External"/><Relationship Id="rId342" Type="http://schemas.openxmlformats.org/officeDocument/2006/relationships/hyperlink" Target="http://www.rada.ac.uk/venues" TargetMode="External"/><Relationship Id="rId363" Type="http://schemas.openxmlformats.org/officeDocument/2006/relationships/hyperlink" Target="http://www.space.org.uk/" TargetMode="External"/><Relationship Id="rId384" Type="http://schemas.openxmlformats.org/officeDocument/2006/relationships/hyperlink" Target="http://www.rehearsalspacelondon.co.uk/Studio-Hire-North-of-the-River/138-/Half-Moon" TargetMode="External"/><Relationship Id="rId419" Type="http://schemas.openxmlformats.org/officeDocument/2006/relationships/hyperlink" Target="mailto:info@losttheatre.co.uk" TargetMode="External"/><Relationship Id="rId202" Type="http://schemas.openxmlformats.org/officeDocument/2006/relationships/hyperlink" Target="mailto:thelondontheatre@live.co.uk" TargetMode="External"/><Relationship Id="rId223" Type="http://schemas.openxmlformats.org/officeDocument/2006/relationships/hyperlink" Target="http://www.menierchocolatefactory.com/" TargetMode="External"/><Relationship Id="rId244" Type="http://schemas.openxmlformats.org/officeDocument/2006/relationships/hyperlink" Target="mailto:hire@ovalhouse.com" TargetMode="External"/><Relationship Id="rId430" Type="http://schemas.openxmlformats.org/officeDocument/2006/relationships/hyperlink" Target="http://www.themidimusiccompany.co.uk/" TargetMode="External"/><Relationship Id="rId18" Type="http://schemas.openxmlformats.org/officeDocument/2006/relationships/hyperlink" Target="http://www.actorscentre.co.uk/" TargetMode="External"/><Relationship Id="rId39" Type="http://schemas.openxmlformats.org/officeDocument/2006/relationships/hyperlink" Target="mailto:hires@thealbany.org.uk" TargetMode="External"/><Relationship Id="rId265" Type="http://schemas.openxmlformats.org/officeDocument/2006/relationships/hyperlink" Target="mailto:info@theplace.org.uk" TargetMode="External"/><Relationship Id="rId286" Type="http://schemas.openxmlformats.org/officeDocument/2006/relationships/hyperlink" Target="mailto:roomhire@thepoorschool.com" TargetMode="External"/><Relationship Id="rId451" Type="http://schemas.openxmlformats.org/officeDocument/2006/relationships/hyperlink" Target="mailto:info@paddingtonarts.org.uk" TargetMode="External"/><Relationship Id="rId472" Type="http://schemas.openxmlformats.org/officeDocument/2006/relationships/hyperlink" Target="http://www.chisenhaledancespace.co.uk/space-hire" TargetMode="External"/><Relationship Id="rId493" Type="http://schemas.openxmlformats.org/officeDocument/2006/relationships/hyperlink" Target="mailto:info@3mills.com" TargetMode="External"/><Relationship Id="rId507" Type="http://schemas.openxmlformats.org/officeDocument/2006/relationships/hyperlink" Target="http://www.shoreditchtownhall.com/" TargetMode="External"/><Relationship Id="rId528" Type="http://schemas.openxmlformats.org/officeDocument/2006/relationships/hyperlink" Target="http://www.sylviayoungtheatreschool.co.uk/" TargetMode="External"/><Relationship Id="rId549" Type="http://schemas.openxmlformats.org/officeDocument/2006/relationships/hyperlink" Target="http://www.sohogyms.com/" TargetMode="External"/><Relationship Id="rId50" Type="http://schemas.openxmlformats.org/officeDocument/2006/relationships/hyperlink" Target="http://www.bsvcc.org/" TargetMode="External"/><Relationship Id="rId104" Type="http://schemas.openxmlformats.org/officeDocument/2006/relationships/hyperlink" Target="mailto:info@danceworks.net" TargetMode="External"/><Relationship Id="rId125" Type="http://schemas.openxmlformats.org/officeDocument/2006/relationships/hyperlink" Target="http://www.ett.org.uk/" TargetMode="External"/><Relationship Id="rId146" Type="http://schemas.openxmlformats.org/officeDocument/2006/relationships/hyperlink" Target="mailto:conferences@heythrop.ac.uk" TargetMode="External"/><Relationship Id="rId167" Type="http://schemas.openxmlformats.org/officeDocument/2006/relationships/hyperlink" Target="mailto:reception@jacksonslane.org.uk" TargetMode="External"/><Relationship Id="rId188" Type="http://schemas.openxmlformats.org/officeDocument/2006/relationships/hyperlink" Target="mailto:lac@lanternarts.org" TargetMode="External"/><Relationship Id="rId311" Type="http://schemas.openxmlformats.org/officeDocument/2006/relationships/hyperlink" Target="http://www.theroomsabove.org.uk/" TargetMode="External"/><Relationship Id="rId332" Type="http://schemas.openxmlformats.org/officeDocument/2006/relationships/hyperlink" Target="mailto:bookings@radaenterprises.org" TargetMode="External"/><Relationship Id="rId353" Type="http://schemas.openxmlformats.org/officeDocument/2006/relationships/hyperlink" Target="http://www.rada.ac.uk/venues" TargetMode="External"/><Relationship Id="rId374" Type="http://schemas.openxmlformats.org/officeDocument/2006/relationships/hyperlink" Target="http://www.stageworksstudios.co.uk/" TargetMode="External"/><Relationship Id="rId395" Type="http://schemas.openxmlformats.org/officeDocument/2006/relationships/hyperlink" Target="http://www.istd.org/istd2-hire" TargetMode="External"/><Relationship Id="rId409" Type="http://schemas.openxmlformats.org/officeDocument/2006/relationships/hyperlink" Target="mailto:ashraf.neswar@towerhamlets.gov.uk" TargetMode="External"/><Relationship Id="rId71" Type="http://schemas.openxmlformats.org/officeDocument/2006/relationships/hyperlink" Target="mailto:admin@chelseatheatre.org.uk" TargetMode="External"/><Relationship Id="rId92" Type="http://schemas.openxmlformats.org/officeDocument/2006/relationships/hyperlink" Target="mailto:danceattic@hotmail.com" TargetMode="External"/><Relationship Id="rId213" Type="http://schemas.openxmlformats.org/officeDocument/2006/relationships/hyperlink" Target="mailto:brookgreen@rcdow.org.uk" TargetMode="External"/><Relationship Id="rId234" Type="http://schemas.openxmlformats.org/officeDocument/2006/relationships/hyperlink" Target="mailto:hollowayadmin@nyt.org.uk" TargetMode="External"/><Relationship Id="rId420" Type="http://schemas.openxmlformats.org/officeDocument/2006/relationships/hyperlink" Target="http://www.losttheatre.co.uk/" TargetMode="External"/><Relationship Id="rId2" Type="http://schemas.openxmlformats.org/officeDocument/2006/relationships/hyperlink" Target="https://maps.google.co.uk/maps?f=q&amp;source=s_q&amp;hl=en&amp;geocode=&amp;q=Identity+Acting+Studios,+Shacklewell+Lane,+London&amp;aq=0&amp;oq=identity+&amp;sll=51.55309," TargetMode="External"/><Relationship Id="rId29" Type="http://schemas.openxmlformats.org/officeDocument/2006/relationships/hyperlink" Target="mailto:admin@artsadmin.co.uk" TargetMode="External"/><Relationship Id="rId255" Type="http://schemas.openxmlformats.org/officeDocument/2006/relationships/hyperlink" Target="http://www.pineapple.uk.com/" TargetMode="External"/><Relationship Id="rId276" Type="http://schemas.openxmlformats.org/officeDocument/2006/relationships/hyperlink" Target="http://www.theplace.org.uk/" TargetMode="External"/><Relationship Id="rId297" Type="http://schemas.openxmlformats.org/officeDocument/2006/relationships/hyperlink" Target="mailto:hello@ragfactory.org.uk" TargetMode="External"/><Relationship Id="rId441" Type="http://schemas.openxmlformats.org/officeDocument/2006/relationships/hyperlink" Target="mailto:william.cooper@towerhamlets.gov.uk" TargetMode="External"/><Relationship Id="rId462" Type="http://schemas.openxmlformats.org/officeDocument/2006/relationships/hyperlink" Target="http://www.stgabrielshalls.org.uk/" TargetMode="External"/><Relationship Id="rId483" Type="http://schemas.openxmlformats.org/officeDocument/2006/relationships/hyperlink" Target="mailto:info@3mills.com" TargetMode="External"/><Relationship Id="rId518" Type="http://schemas.openxmlformats.org/officeDocument/2006/relationships/hyperlink" Target="mailto:info@graeae.org" TargetMode="External"/><Relationship Id="rId539" Type="http://schemas.openxmlformats.org/officeDocument/2006/relationships/hyperlink" Target="mailto:info@theurdangacademy.com" TargetMode="External"/><Relationship Id="rId40" Type="http://schemas.openxmlformats.org/officeDocument/2006/relationships/hyperlink" Target="http://www.thealbany.org.uk/hireus/36/Room-Hire" TargetMode="External"/><Relationship Id="rId115" Type="http://schemas.openxmlformats.org/officeDocument/2006/relationships/hyperlink" Target="http://www.danceworks.net/" TargetMode="External"/><Relationship Id="rId136" Type="http://schemas.openxmlformats.org/officeDocument/2006/relationships/hyperlink" Target="mailto:info@factorylondon.com" TargetMode="External"/><Relationship Id="rId157" Type="http://schemas.openxmlformats.org/officeDocument/2006/relationships/hyperlink" Target="http://www.theinvisibledot.com/" TargetMode="External"/><Relationship Id="rId178" Type="http://schemas.openxmlformats.org/officeDocument/2006/relationships/hyperlink" Target="mailto:space@jerwoodspace.co.uk" TargetMode="External"/><Relationship Id="rId301" Type="http://schemas.openxmlformats.org/officeDocument/2006/relationships/hyperlink" Target="http://www.ragfactory.org.uk/" TargetMode="External"/><Relationship Id="rId322" Type="http://schemas.openxmlformats.org/officeDocument/2006/relationships/hyperlink" Target="mailto:bookings@radaenterprises.org" TargetMode="External"/><Relationship Id="rId343" Type="http://schemas.openxmlformats.org/officeDocument/2006/relationships/hyperlink" Target="http://www.rada.ac.uk/venues" TargetMode="External"/><Relationship Id="rId364" Type="http://schemas.openxmlformats.org/officeDocument/2006/relationships/hyperlink" Target="mailto:hiring@stgb.org.uk" TargetMode="External"/><Relationship Id="rId550" Type="http://schemas.openxmlformats.org/officeDocument/2006/relationships/drawing" Target="../drawings/drawing2.xml"/><Relationship Id="rId61" Type="http://schemas.openxmlformats.org/officeDocument/2006/relationships/hyperlink" Target="mailto:hire@efdss.org" TargetMode="External"/><Relationship Id="rId82" Type="http://schemas.openxmlformats.org/officeDocument/2006/relationships/hyperlink" Target="http://www.rehearseatccp.co.uk/" TargetMode="External"/><Relationship Id="rId199" Type="http://schemas.openxmlformats.org/officeDocument/2006/relationships/hyperlink" Target="http://www.londonschoolofcapoeira.com/" TargetMode="External"/><Relationship Id="rId203" Type="http://schemas.openxmlformats.org/officeDocument/2006/relationships/hyperlink" Target="http://www.thelondontheatre.com/" TargetMode="External"/><Relationship Id="rId385" Type="http://schemas.openxmlformats.org/officeDocument/2006/relationships/hyperlink" Target="http://www.rehearsalspacelondon.co.uk/Studio-Hire-North-of-the-River/138-/Half-Moon" TargetMode="External"/><Relationship Id="rId19" Type="http://schemas.openxmlformats.org/officeDocument/2006/relationships/hyperlink" Target="http://www.actorscentre.co.uk/" TargetMode="External"/><Relationship Id="rId224" Type="http://schemas.openxmlformats.org/officeDocument/2006/relationships/hyperlink" Target="mailto:info@makebelievearts.co.uk" TargetMode="External"/><Relationship Id="rId245" Type="http://schemas.openxmlformats.org/officeDocument/2006/relationships/hyperlink" Target="http://www.ovalhouse.com/" TargetMode="External"/><Relationship Id="rId266" Type="http://schemas.openxmlformats.org/officeDocument/2006/relationships/hyperlink" Target="mailto:info@theplace.org.uk" TargetMode="External"/><Relationship Id="rId287" Type="http://schemas.openxmlformats.org/officeDocument/2006/relationships/hyperlink" Target="mailto:roomhire@thepoorschool.com" TargetMode="External"/><Relationship Id="rId410" Type="http://schemas.openxmlformats.org/officeDocument/2006/relationships/hyperlink" Target="http://www.rehearsalspacelondon.co.uk/Studio-Hire-North-of-the-River/46-/Kobi-Nazrul-Centre" TargetMode="External"/><Relationship Id="rId431" Type="http://schemas.openxmlformats.org/officeDocument/2006/relationships/hyperlink" Target="mailto:afrith@hangarartstrust.org" TargetMode="External"/><Relationship Id="rId452" Type="http://schemas.openxmlformats.org/officeDocument/2006/relationships/hyperlink" Target="mailto:info@paddingtonarts.org.uk" TargetMode="External"/><Relationship Id="rId473" Type="http://schemas.openxmlformats.org/officeDocument/2006/relationships/hyperlink" Target="http://www.movingartsbase.eu/" TargetMode="External"/><Relationship Id="rId494" Type="http://schemas.openxmlformats.org/officeDocument/2006/relationships/hyperlink" Target="mailto:info@3mills.com" TargetMode="External"/><Relationship Id="rId508" Type="http://schemas.openxmlformats.org/officeDocument/2006/relationships/hyperlink" Target="mailto:info@shoreditchtownhall.com" TargetMode="External"/><Relationship Id="rId529" Type="http://schemas.openxmlformats.org/officeDocument/2006/relationships/hyperlink" Target="http://www.sylviayoungtheatreschool.co.uk/" TargetMode="External"/><Relationship Id="rId30" Type="http://schemas.openxmlformats.org/officeDocument/2006/relationships/hyperlink" Target="http://www.artsadmin.co.uk/toynbee-studios/spaces" TargetMode="External"/><Relationship Id="rId105" Type="http://schemas.openxmlformats.org/officeDocument/2006/relationships/hyperlink" Target="http://www.danceworks.net/" TargetMode="External"/><Relationship Id="rId126" Type="http://schemas.openxmlformats.org/officeDocument/2006/relationships/hyperlink" Target="mailto:etc@etceteratheatre.com" TargetMode="External"/><Relationship Id="rId147" Type="http://schemas.openxmlformats.org/officeDocument/2006/relationships/hyperlink" Target="http://www.heythrop.ac.uk/" TargetMode="External"/><Relationship Id="rId168" Type="http://schemas.openxmlformats.org/officeDocument/2006/relationships/hyperlink" Target="mailto:reception@jacksonslane.org.uk" TargetMode="External"/><Relationship Id="rId312" Type="http://schemas.openxmlformats.org/officeDocument/2006/relationships/hyperlink" Target="mailto:info@theroomsabove.org.uk" TargetMode="External"/><Relationship Id="rId333" Type="http://schemas.openxmlformats.org/officeDocument/2006/relationships/hyperlink" Target="mailto:bookings@radaenterprises.org" TargetMode="External"/><Relationship Id="rId354" Type="http://schemas.openxmlformats.org/officeDocument/2006/relationships/hyperlink" Target="http://www.rada.ac.uk/venues" TargetMode="External"/><Relationship Id="rId540" Type="http://schemas.openxmlformats.org/officeDocument/2006/relationships/hyperlink" Target="mailto:info@theurdangacademy.com" TargetMode="External"/><Relationship Id="rId51" Type="http://schemas.openxmlformats.org/officeDocument/2006/relationships/hyperlink" Target="mailto:info@brixtoncommunitybase.org" TargetMode="External"/><Relationship Id="rId72" Type="http://schemas.openxmlformats.org/officeDocument/2006/relationships/hyperlink" Target="mailto:admin@chelseatheatre.org.uk" TargetMode="External"/><Relationship Id="rId93" Type="http://schemas.openxmlformats.org/officeDocument/2006/relationships/hyperlink" Target="http://www.danceattic.com/" TargetMode="External"/><Relationship Id="rId189" Type="http://schemas.openxmlformats.org/officeDocument/2006/relationships/hyperlink" Target="http://www.lanternarts.org/" TargetMode="External"/><Relationship Id="rId375" Type="http://schemas.openxmlformats.org/officeDocument/2006/relationships/hyperlink" Target="mailto:info@americanacademy.co.uk" TargetMode="External"/><Relationship Id="rId396" Type="http://schemas.openxmlformats.org/officeDocument/2006/relationships/hyperlink" Target="http://www.istd.org/istd2-hire" TargetMode="External"/><Relationship Id="rId3" Type="http://schemas.openxmlformats.org/officeDocument/2006/relationships/hyperlink" Target="mailto:info@abacus-arts.org.uk" TargetMode="External"/><Relationship Id="rId214" Type="http://schemas.openxmlformats.org/officeDocument/2006/relationships/hyperlink" Target="mailto:trish@tricycle.co.uk" TargetMode="External"/><Relationship Id="rId235" Type="http://schemas.openxmlformats.org/officeDocument/2006/relationships/hyperlink" Target="http://www.rehearsalspacelondon.co.uk/Studio-Hire-North-of-the-River/148-/National-Youth-Theatre" TargetMode="External"/><Relationship Id="rId256" Type="http://schemas.openxmlformats.org/officeDocument/2006/relationships/hyperlink" Target="http://www.pineapple.uk.com/" TargetMode="External"/><Relationship Id="rId277" Type="http://schemas.openxmlformats.org/officeDocument/2006/relationships/hyperlink" Target="http://www.theplace.org.uk/" TargetMode="External"/><Relationship Id="rId298" Type="http://schemas.openxmlformats.org/officeDocument/2006/relationships/hyperlink" Target="http://www.ragfactory.org.uk/" TargetMode="External"/><Relationship Id="rId400" Type="http://schemas.openxmlformats.org/officeDocument/2006/relationships/hyperlink" Target="mailto:dan@pleasance.co.uk" TargetMode="External"/><Relationship Id="rId421" Type="http://schemas.openxmlformats.org/officeDocument/2006/relationships/hyperlink" Target="mailto:kim@polkatheatre.com" TargetMode="External"/><Relationship Id="rId442" Type="http://schemas.openxmlformats.org/officeDocument/2006/relationships/hyperlink" Target="http://www.rehearsalspacelondon.co.uk/Studio-Hire-North-of-the-River/45-/Brady-Arts-amp-Community-Centre" TargetMode="External"/><Relationship Id="rId463" Type="http://schemas.openxmlformats.org/officeDocument/2006/relationships/hyperlink" Target="http://www.stgabrielshalls.org.uk/" TargetMode="External"/><Relationship Id="rId484" Type="http://schemas.openxmlformats.org/officeDocument/2006/relationships/hyperlink" Target="http://www.3mills.com/" TargetMode="External"/><Relationship Id="rId519" Type="http://schemas.openxmlformats.org/officeDocument/2006/relationships/hyperlink" Target="http://www.graeae.org/" TargetMode="External"/><Relationship Id="rId116" Type="http://schemas.openxmlformats.org/officeDocument/2006/relationships/hyperlink" Target="mailto:director@dragonhall.org.uk" TargetMode="External"/><Relationship Id="rId137" Type="http://schemas.openxmlformats.org/officeDocument/2006/relationships/hyperlink" Target="http://www.factoryrehearsalstudios.com/" TargetMode="External"/><Relationship Id="rId158" Type="http://schemas.openxmlformats.org/officeDocument/2006/relationships/hyperlink" Target="mailto:hire@theinvisibledot.com" TargetMode="External"/><Relationship Id="rId302" Type="http://schemas.openxmlformats.org/officeDocument/2006/relationships/hyperlink" Target="mailto:rdc@rambert.org.uk" TargetMode="External"/><Relationship Id="rId323" Type="http://schemas.openxmlformats.org/officeDocument/2006/relationships/hyperlink" Target="mailto:bookings@radaenterprises.org" TargetMode="External"/><Relationship Id="rId344" Type="http://schemas.openxmlformats.org/officeDocument/2006/relationships/hyperlink" Target="http://www.rada.ac.uk/venues" TargetMode="External"/><Relationship Id="rId530" Type="http://schemas.openxmlformats.org/officeDocument/2006/relationships/hyperlink" Target="http://www.yati.org.uk/" TargetMode="External"/><Relationship Id="rId20" Type="http://schemas.openxmlformats.org/officeDocument/2006/relationships/hyperlink" Target="http://www.actorscentre.co.uk/" TargetMode="External"/><Relationship Id="rId41" Type="http://schemas.openxmlformats.org/officeDocument/2006/relationships/hyperlink" Target="mailto:admin@thebridge-ttc.org" TargetMode="External"/><Relationship Id="rId62" Type="http://schemas.openxmlformats.org/officeDocument/2006/relationships/hyperlink" Target="http://www.efdss.org/" TargetMode="External"/><Relationship Id="rId83" Type="http://schemas.openxmlformats.org/officeDocument/2006/relationships/hyperlink" Target="mailto:general@cleanbreak.org.uk" TargetMode="External"/><Relationship Id="rId179" Type="http://schemas.openxmlformats.org/officeDocument/2006/relationships/hyperlink" Target="http://www.jerwoodspace.co.uk/" TargetMode="External"/><Relationship Id="rId365" Type="http://schemas.openxmlformats.org/officeDocument/2006/relationships/hyperlink" Target="http://www.stgeorgesbloomsbury.org.uk/" TargetMode="External"/><Relationship Id="rId386" Type="http://schemas.openxmlformats.org/officeDocument/2006/relationships/hyperlink" Target="mailto:info@diorama-arts.org.uk" TargetMode="External"/><Relationship Id="rId190" Type="http://schemas.openxmlformats.org/officeDocument/2006/relationships/hyperlink" Target="http://www.lanternarts.org/" TargetMode="External"/><Relationship Id="rId204" Type="http://schemas.openxmlformats.org/officeDocument/2006/relationships/hyperlink" Target="mailto:administrator@lwcentre.demon.co.uk" TargetMode="External"/><Relationship Id="rId225" Type="http://schemas.openxmlformats.org/officeDocument/2006/relationships/hyperlink" Target="mailto:info@makebelievearts.co.uk" TargetMode="External"/><Relationship Id="rId246" Type="http://schemas.openxmlformats.org/officeDocument/2006/relationships/hyperlink" Target="mailto:hire@ovalhouse.com" TargetMode="External"/><Relationship Id="rId267" Type="http://schemas.openxmlformats.org/officeDocument/2006/relationships/hyperlink" Target="mailto:info@theplace.org.uk" TargetMode="External"/><Relationship Id="rId288" Type="http://schemas.openxmlformats.org/officeDocument/2006/relationships/hyperlink" Target="http://www.thepoorschool.com/" TargetMode="External"/><Relationship Id="rId411" Type="http://schemas.openxmlformats.org/officeDocument/2006/relationships/hyperlink" Target="mailto:jonathan@tara-arts.com" TargetMode="External"/><Relationship Id="rId432" Type="http://schemas.openxmlformats.org/officeDocument/2006/relationships/hyperlink" Target="http://www.hangarartstrust.org/" TargetMode="External"/><Relationship Id="rId453" Type="http://schemas.openxmlformats.org/officeDocument/2006/relationships/hyperlink" Target="http://www.apiarystudios.org/" TargetMode="External"/><Relationship Id="rId474" Type="http://schemas.openxmlformats.org/officeDocument/2006/relationships/hyperlink" Target="http://www.movingartsbase.eu/" TargetMode="External"/><Relationship Id="rId509" Type="http://schemas.openxmlformats.org/officeDocument/2006/relationships/hyperlink" Target="mailto:info@shoreditchtownhall.com" TargetMode="External"/><Relationship Id="rId106" Type="http://schemas.openxmlformats.org/officeDocument/2006/relationships/hyperlink" Target="mailto:info@danceworks.net" TargetMode="External"/><Relationship Id="rId127" Type="http://schemas.openxmlformats.org/officeDocument/2006/relationships/hyperlink" Target="http://www.etceteratheatre.com/" TargetMode="External"/><Relationship Id="rId313" Type="http://schemas.openxmlformats.org/officeDocument/2006/relationships/hyperlink" Target="http://www.theroomsabove.org.uk/" TargetMode="External"/><Relationship Id="rId495" Type="http://schemas.openxmlformats.org/officeDocument/2006/relationships/hyperlink" Target="mailto:info@3mills.com" TargetMode="External"/><Relationship Id="rId10" Type="http://schemas.openxmlformats.org/officeDocument/2006/relationships/hyperlink" Target="https://maps.google.co.uk/maps?f=q&amp;source=s_q&amp;hl=en&amp;geocode=&amp;q=Identity+Acting+Studios,+Shacklewell+Lane,+London&amp;aq=0&amp;oq=identity+&amp;sll=51.55309," TargetMode="External"/><Relationship Id="rId31" Type="http://schemas.openxmlformats.org/officeDocument/2006/relationships/hyperlink" Target="http://www.artsadmin.co.uk/toynbee-studios/spaces" TargetMode="External"/><Relationship Id="rId52" Type="http://schemas.openxmlformats.org/officeDocument/2006/relationships/hyperlink" Target="http://www.bsvcc.org/" TargetMode="External"/><Relationship Id="rId73" Type="http://schemas.openxmlformats.org/officeDocument/2006/relationships/hyperlink" Target="http://www.chelseatheatre.org.uk/" TargetMode="External"/><Relationship Id="rId94" Type="http://schemas.openxmlformats.org/officeDocument/2006/relationships/hyperlink" Target="mailto:hire@dancecompanystudios.co.uk" TargetMode="External"/><Relationship Id="rId148" Type="http://schemas.openxmlformats.org/officeDocument/2006/relationships/hyperlink" Target="mailto:hollylodgelondon@hotmail.com" TargetMode="External"/><Relationship Id="rId169" Type="http://schemas.openxmlformats.org/officeDocument/2006/relationships/hyperlink" Target="mailto:reception@jacksonslane.org.uk" TargetMode="External"/><Relationship Id="rId334" Type="http://schemas.openxmlformats.org/officeDocument/2006/relationships/hyperlink" Target="mailto:bookings@radaenterprises.org" TargetMode="External"/><Relationship Id="rId355" Type="http://schemas.openxmlformats.org/officeDocument/2006/relationships/hyperlink" Target="http://www.rada.ac.uk/venues" TargetMode="External"/><Relationship Id="rId376" Type="http://schemas.openxmlformats.org/officeDocument/2006/relationships/hyperlink" Target="http://www.stageworksstudios.co.uk/" TargetMode="External"/><Relationship Id="rId397" Type="http://schemas.openxmlformats.org/officeDocument/2006/relationships/hyperlink" Target="http://www.pleasance.co.uk/islington/spaces/rehearsal-space---the-boiler-room" TargetMode="External"/><Relationship Id="rId520" Type="http://schemas.openxmlformats.org/officeDocument/2006/relationships/hyperlink" Target="http://www.sylviayoungtheatreschool.co.uk/" TargetMode="External"/><Relationship Id="rId541" Type="http://schemas.openxmlformats.org/officeDocument/2006/relationships/hyperlink" Target="http://www.theurdangacademy.com/" TargetMode="External"/><Relationship Id="rId4" Type="http://schemas.openxmlformats.org/officeDocument/2006/relationships/hyperlink" Target="http://www.abacus-arts.org.uk/" TargetMode="External"/><Relationship Id="rId180" Type="http://schemas.openxmlformats.org/officeDocument/2006/relationships/hyperlink" Target="mailto:space@jerwoodspace.co.uk" TargetMode="External"/><Relationship Id="rId215" Type="http://schemas.openxmlformats.org/officeDocument/2006/relationships/hyperlink" Target="http://www.tricycle.co.uk/" TargetMode="External"/><Relationship Id="rId236" Type="http://schemas.openxmlformats.org/officeDocument/2006/relationships/hyperlink" Target="http://www.meetingrooms.org.uk/" TargetMode="External"/><Relationship Id="rId257" Type="http://schemas.openxmlformats.org/officeDocument/2006/relationships/hyperlink" Target="http://www.pineapple.uk.com/" TargetMode="External"/><Relationship Id="rId278" Type="http://schemas.openxmlformats.org/officeDocument/2006/relationships/hyperlink" Target="http://www.theplace.org.uk/" TargetMode="External"/><Relationship Id="rId401" Type="http://schemas.openxmlformats.org/officeDocument/2006/relationships/hyperlink" Target="http://www.rehearsalspacelondon.co.uk/Studio-Hire-North-of-the-River/150-/Treadwells" TargetMode="External"/><Relationship Id="rId422" Type="http://schemas.openxmlformats.org/officeDocument/2006/relationships/hyperlink" Target="http://www.polkatheatre.com/" TargetMode="External"/><Relationship Id="rId443" Type="http://schemas.openxmlformats.org/officeDocument/2006/relationships/hyperlink" Target="http://www.rehearsalstudioslondon.net/London/pembroke-house-hall/" TargetMode="External"/><Relationship Id="rId464" Type="http://schemas.openxmlformats.org/officeDocument/2006/relationships/hyperlink" Target="http://www.stgabrielshalls.org.uk/" TargetMode="External"/><Relationship Id="rId303" Type="http://schemas.openxmlformats.org/officeDocument/2006/relationships/hyperlink" Target="http://www.rambert.org.uk/" TargetMode="External"/><Relationship Id="rId485" Type="http://schemas.openxmlformats.org/officeDocument/2006/relationships/hyperlink" Target="http://www.3mills.com/" TargetMode="External"/><Relationship Id="rId42" Type="http://schemas.openxmlformats.org/officeDocument/2006/relationships/hyperlink" Target="http://www.thebridge-ttc.org/" TargetMode="External"/><Relationship Id="rId84" Type="http://schemas.openxmlformats.org/officeDocument/2006/relationships/hyperlink" Target="http://www.cleanbreak.org.uk/" TargetMode="External"/><Relationship Id="rId138" Type="http://schemas.openxmlformats.org/officeDocument/2006/relationships/hyperlink" Target="mailto:info@factorylondon.com" TargetMode="External"/><Relationship Id="rId345" Type="http://schemas.openxmlformats.org/officeDocument/2006/relationships/hyperlink" Target="http://www.rada.ac.uk/venues" TargetMode="External"/><Relationship Id="rId387" Type="http://schemas.openxmlformats.org/officeDocument/2006/relationships/hyperlink" Target="http://www.rehearsalspacelondon.co.uk/Studio-Hire-North-of-the-River/55-/Diorama-Arts-Studios" TargetMode="External"/><Relationship Id="rId510" Type="http://schemas.openxmlformats.org/officeDocument/2006/relationships/hyperlink" Target="mailto:info@shoreditchtownhall.com" TargetMode="External"/><Relationship Id="rId191" Type="http://schemas.openxmlformats.org/officeDocument/2006/relationships/hyperlink" Target="http://www.lanternarts.org/" TargetMode="External"/><Relationship Id="rId205" Type="http://schemas.openxmlformats.org/officeDocument/2006/relationships/hyperlink" Target="http://www.londonwelsh.org/" TargetMode="External"/><Relationship Id="rId247" Type="http://schemas.openxmlformats.org/officeDocument/2006/relationships/hyperlink" Target="http://www.ovalhouse.com/" TargetMode="External"/><Relationship Id="rId412" Type="http://schemas.openxmlformats.org/officeDocument/2006/relationships/hyperlink" Target="http://www.tara-arts.com/" TargetMode="External"/><Relationship Id="rId107" Type="http://schemas.openxmlformats.org/officeDocument/2006/relationships/hyperlink" Target="mailto:info@danceworks.net" TargetMode="External"/><Relationship Id="rId289" Type="http://schemas.openxmlformats.org/officeDocument/2006/relationships/hyperlink" Target="http://www.thepoorschool.com/" TargetMode="External"/><Relationship Id="rId454" Type="http://schemas.openxmlformats.org/officeDocument/2006/relationships/hyperlink" Target="http://www.apiarystudios.org/" TargetMode="External"/><Relationship Id="rId496" Type="http://schemas.openxmlformats.org/officeDocument/2006/relationships/hyperlink" Target="mailto:info@3mills.com" TargetMode="External"/><Relationship Id="rId11" Type="http://schemas.openxmlformats.org/officeDocument/2006/relationships/hyperlink" Target="https://maps.google.co.uk/maps?f=q&amp;source=s_q&amp;hl=en&amp;geocode=&amp;q=Identity+Acting+Studios,+Shacklewell+Lane,+London&amp;aq=0&amp;oq=identity+&amp;sll=51.55309," TargetMode="External"/><Relationship Id="rId53" Type="http://schemas.openxmlformats.org/officeDocument/2006/relationships/hyperlink" Target="mailto:info@calderbookshop.com" TargetMode="External"/><Relationship Id="rId149" Type="http://schemas.openxmlformats.org/officeDocument/2006/relationships/hyperlink" Target="http://www.hollylodge.org.uk/" TargetMode="External"/><Relationship Id="rId314" Type="http://schemas.openxmlformats.org/officeDocument/2006/relationships/hyperlink" Target="mailto:info@theroomsabove.org.uk" TargetMode="External"/><Relationship Id="rId356" Type="http://schemas.openxmlformats.org/officeDocument/2006/relationships/hyperlink" Target="mailto:bookings@radaenterprises.org" TargetMode="External"/><Relationship Id="rId398" Type="http://schemas.openxmlformats.org/officeDocument/2006/relationships/hyperlink" Target="mailto:dan@pleasance.co.uk" TargetMode="External"/><Relationship Id="rId521" Type="http://schemas.openxmlformats.org/officeDocument/2006/relationships/hyperlink" Target="http://www.sylviayoungtheatreschool.co.uk/" TargetMode="External"/><Relationship Id="rId95" Type="http://schemas.openxmlformats.org/officeDocument/2006/relationships/hyperlink" Target="http://www.dancecompanystudios.co.uk/" TargetMode="External"/><Relationship Id="rId160" Type="http://schemas.openxmlformats.org/officeDocument/2006/relationships/hyperlink" Target="mailto:info@islingtonartsfactory.org" TargetMode="External"/><Relationship Id="rId216" Type="http://schemas.openxmlformats.org/officeDocument/2006/relationships/hyperlink" Target="mailto:gail@tricycle.co.uk" TargetMode="External"/><Relationship Id="rId423" Type="http://schemas.openxmlformats.org/officeDocument/2006/relationships/hyperlink" Target="mailto:info@glypt.co.uk" TargetMode="External"/><Relationship Id="rId258" Type="http://schemas.openxmlformats.org/officeDocument/2006/relationships/hyperlink" Target="http://www.pineapple.uk.com/" TargetMode="External"/><Relationship Id="rId465" Type="http://schemas.openxmlformats.org/officeDocument/2006/relationships/hyperlink" Target="http://www.stgabrielshalls.org.uk/" TargetMode="External"/><Relationship Id="rId22" Type="http://schemas.openxmlformats.org/officeDocument/2006/relationships/hyperlink" Target="mailto:rebecca@arch468.com" TargetMode="External"/><Relationship Id="rId64" Type="http://schemas.openxmlformats.org/officeDocument/2006/relationships/hyperlink" Target="http://www.efdss.org/" TargetMode="External"/><Relationship Id="rId118" Type="http://schemas.openxmlformats.org/officeDocument/2006/relationships/hyperlink" Target="http://www.dragonhall.org.uk/" TargetMode="External"/><Relationship Id="rId325" Type="http://schemas.openxmlformats.org/officeDocument/2006/relationships/hyperlink" Target="mailto:bookings@radaenterprises.org" TargetMode="External"/><Relationship Id="rId367" Type="http://schemas.openxmlformats.org/officeDocument/2006/relationships/hyperlink" Target="http://www.stgeorgesbloomsbury.org.uk/" TargetMode="External"/><Relationship Id="rId532" Type="http://schemas.openxmlformats.org/officeDocument/2006/relationships/hyperlink" Target="mailto:info@theurdangacademy.com" TargetMode="External"/><Relationship Id="rId171" Type="http://schemas.openxmlformats.org/officeDocument/2006/relationships/hyperlink" Target="http://www.jacksonslane.org.uk/" TargetMode="External"/><Relationship Id="rId227" Type="http://schemas.openxmlformats.org/officeDocument/2006/relationships/hyperlink" Target="http://www.rehearsalspacelondon.co.uk/studio-hire-south-of-the-river" TargetMode="External"/><Relationship Id="rId269" Type="http://schemas.openxmlformats.org/officeDocument/2006/relationships/hyperlink" Target="mailto:info@theplace.org.uk" TargetMode="External"/><Relationship Id="rId434" Type="http://schemas.openxmlformats.org/officeDocument/2006/relationships/hyperlink" Target="mailto:afrith@hangarartstrust.org" TargetMode="External"/><Relationship Id="rId476" Type="http://schemas.openxmlformats.org/officeDocument/2006/relationships/hyperlink" Target="http://www.swcbrixton.com/" TargetMode="External"/><Relationship Id="rId33" Type="http://schemas.openxmlformats.org/officeDocument/2006/relationships/hyperlink" Target="http://www.artsadmin.co.uk/toynbee-studios/spaces" TargetMode="External"/><Relationship Id="rId129" Type="http://schemas.openxmlformats.org/officeDocument/2006/relationships/hyperlink" Target="http://www.expressionsstudios.org.uk/" TargetMode="External"/><Relationship Id="rId280" Type="http://schemas.openxmlformats.org/officeDocument/2006/relationships/hyperlink" Target="http://www.theplace.org.uk/" TargetMode="External"/><Relationship Id="rId336" Type="http://schemas.openxmlformats.org/officeDocument/2006/relationships/hyperlink" Target="mailto:bookings@radaenterprises.org" TargetMode="External"/><Relationship Id="rId501" Type="http://schemas.openxmlformats.org/officeDocument/2006/relationships/hyperlink" Target="http://www.sjp.org.uk/" TargetMode="External"/><Relationship Id="rId543" Type="http://schemas.openxmlformats.org/officeDocument/2006/relationships/hyperlink" Target="http://www.theurdangacademy.com/" TargetMode="External"/><Relationship Id="rId75" Type="http://schemas.openxmlformats.org/officeDocument/2006/relationships/hyperlink" Target="http://www.chelseatheatre.org.uk/" TargetMode="External"/><Relationship Id="rId140" Type="http://schemas.openxmlformats.org/officeDocument/2006/relationships/hyperlink" Target="mailto:info@factorylondon.com" TargetMode="External"/><Relationship Id="rId182" Type="http://schemas.openxmlformats.org/officeDocument/2006/relationships/hyperlink" Target="mailto:lac@lanternarts.org" TargetMode="External"/><Relationship Id="rId378" Type="http://schemas.openxmlformats.org/officeDocument/2006/relationships/hyperlink" Target="http://www.rehearsalspacelondon.co.uk/Studio-Hire-North-of-the-River/174-/London-Palladium" TargetMode="External"/><Relationship Id="rId403" Type="http://schemas.openxmlformats.org/officeDocument/2006/relationships/hyperlink" Target="mailto:roombookings@raindance.co.uk" TargetMode="External"/><Relationship Id="rId6" Type="http://schemas.openxmlformats.org/officeDocument/2006/relationships/hyperlink" Target="http://www.actorscentre.co.uk/" TargetMode="External"/><Relationship Id="rId238" Type="http://schemas.openxmlformats.org/officeDocument/2006/relationships/hyperlink" Target="mailto:rentals@octobergallery.co.uk" TargetMode="External"/><Relationship Id="rId445" Type="http://schemas.openxmlformats.org/officeDocument/2006/relationships/hyperlink" Target="http://www.paddingtonarts.org.uk/" TargetMode="External"/><Relationship Id="rId487" Type="http://schemas.openxmlformats.org/officeDocument/2006/relationships/hyperlink" Target="http://www.3mills.com/" TargetMode="External"/><Relationship Id="rId291" Type="http://schemas.openxmlformats.org/officeDocument/2006/relationships/hyperlink" Target="http://www.breakalegman.com/studiohire.htm" TargetMode="External"/><Relationship Id="rId305" Type="http://schemas.openxmlformats.org/officeDocument/2006/relationships/hyperlink" Target="http://www.rambert.org.uk/" TargetMode="External"/><Relationship Id="rId347" Type="http://schemas.openxmlformats.org/officeDocument/2006/relationships/hyperlink" Target="http://www.rada.ac.uk/venues" TargetMode="External"/><Relationship Id="rId512" Type="http://schemas.openxmlformats.org/officeDocument/2006/relationships/hyperlink" Target="mailto:info@shoreditchtownhall.com" TargetMode="External"/><Relationship Id="rId44" Type="http://schemas.openxmlformats.org/officeDocument/2006/relationships/hyperlink" Target="mailto:admin@thebridge-ttc.org" TargetMode="External"/><Relationship Id="rId86" Type="http://schemas.openxmlformats.org/officeDocument/2006/relationships/hyperlink" Target="mailto:general@cleanbreak.org.uk" TargetMode="External"/><Relationship Id="rId151" Type="http://schemas.openxmlformats.org/officeDocument/2006/relationships/hyperlink" Target="mailto:info@hoxtonhall.co.uk" TargetMode="External"/><Relationship Id="rId389" Type="http://schemas.openxmlformats.org/officeDocument/2006/relationships/hyperlink" Target="mailto:info@diorama-arts.org.uk" TargetMode="External"/><Relationship Id="rId193" Type="http://schemas.openxmlformats.org/officeDocument/2006/relationships/hyperlink" Target="http://www.lanternarts.org/" TargetMode="External"/><Relationship Id="rId207" Type="http://schemas.openxmlformats.org/officeDocument/2006/relationships/hyperlink" Target="http://www.londonwelsh.org/" TargetMode="External"/><Relationship Id="rId249" Type="http://schemas.openxmlformats.org/officeDocument/2006/relationships/hyperlink" Target="http://www.ovalhouse.com/" TargetMode="External"/><Relationship Id="rId414" Type="http://schemas.openxmlformats.org/officeDocument/2006/relationships/hyperlink" Target="http://www.rehearsalspacelondon.co.uk/Studio-Hire-South-of-the-River/167-/Exchange-Theatre" TargetMode="External"/><Relationship Id="rId456" Type="http://schemas.openxmlformats.org/officeDocument/2006/relationships/hyperlink" Target="http://www.balletboyz.com/" TargetMode="External"/><Relationship Id="rId498" Type="http://schemas.openxmlformats.org/officeDocument/2006/relationships/hyperlink" Target="mailto:info@3mills.com" TargetMode="External"/><Relationship Id="rId13" Type="http://schemas.openxmlformats.org/officeDocument/2006/relationships/hyperlink" Target="mailto:operations@actorscentre.co.uk" TargetMode="External"/><Relationship Id="rId109" Type="http://schemas.openxmlformats.org/officeDocument/2006/relationships/hyperlink" Target="mailto:info@danceworks.net" TargetMode="External"/><Relationship Id="rId260" Type="http://schemas.openxmlformats.org/officeDocument/2006/relationships/hyperlink" Target="http://www.pineapple.uk.com/" TargetMode="External"/><Relationship Id="rId316" Type="http://schemas.openxmlformats.org/officeDocument/2006/relationships/hyperlink" Target="mailto:bookings@radaenterprises.org" TargetMode="External"/><Relationship Id="rId523" Type="http://schemas.openxmlformats.org/officeDocument/2006/relationships/hyperlink" Target="http://www.sylviayoungtheatreschool.co.uk/" TargetMode="External"/><Relationship Id="rId55" Type="http://schemas.openxmlformats.org/officeDocument/2006/relationships/hyperlink" Target="mailto:info@ycbc.co.uk" TargetMode="External"/><Relationship Id="rId97" Type="http://schemas.openxmlformats.org/officeDocument/2006/relationships/hyperlink" Target="http://www.danceattic.com/" TargetMode="External"/><Relationship Id="rId120" Type="http://schemas.openxmlformats.org/officeDocument/2006/relationships/hyperlink" Target="mailto:director@dragonhall.org.uk" TargetMode="External"/><Relationship Id="rId358" Type="http://schemas.openxmlformats.org/officeDocument/2006/relationships/hyperlink" Target="mailto:bookings@radaenterprises.org" TargetMode="External"/><Relationship Id="rId162" Type="http://schemas.openxmlformats.org/officeDocument/2006/relationships/hyperlink" Target="mailto:info@islingtonartsfactory.org" TargetMode="External"/><Relationship Id="rId218" Type="http://schemas.openxmlformats.org/officeDocument/2006/relationships/hyperlink" Target="mailto:gail@tricycle.co.uk" TargetMode="External"/><Relationship Id="rId425" Type="http://schemas.openxmlformats.org/officeDocument/2006/relationships/hyperlink" Target="mailto:info@glypt.co.uk" TargetMode="External"/><Relationship Id="rId467" Type="http://schemas.openxmlformats.org/officeDocument/2006/relationships/hyperlink" Target="http://www.rudeye.com/" TargetMode="External"/><Relationship Id="rId271" Type="http://schemas.openxmlformats.org/officeDocument/2006/relationships/hyperlink" Target="mailto:info@theplace.org.uk" TargetMode="External"/><Relationship Id="rId24" Type="http://schemas.openxmlformats.org/officeDocument/2006/relationships/hyperlink" Target="http://www.artsadmin.co.uk/toynbee-studios/spaces" TargetMode="External"/><Relationship Id="rId66" Type="http://schemas.openxmlformats.org/officeDocument/2006/relationships/hyperlink" Target="http://www.clgc.co.uk/" TargetMode="External"/><Relationship Id="rId131" Type="http://schemas.openxmlformats.org/officeDocument/2006/relationships/hyperlink" Target="mailto:info@expressionsstudios.org.uk" TargetMode="External"/><Relationship Id="rId327" Type="http://schemas.openxmlformats.org/officeDocument/2006/relationships/hyperlink" Target="mailto:bookings@radaenterprises.org" TargetMode="External"/><Relationship Id="rId369" Type="http://schemas.openxmlformats.org/officeDocument/2006/relationships/hyperlink" Target="http://www.stgeorgesbloomsbury.org.uk/" TargetMode="External"/><Relationship Id="rId534" Type="http://schemas.openxmlformats.org/officeDocument/2006/relationships/hyperlink" Target="mailto:info@theurdangacademy.com" TargetMode="External"/><Relationship Id="rId173" Type="http://schemas.openxmlformats.org/officeDocument/2006/relationships/hyperlink" Target="http://www.jacksonslane.org.uk/" TargetMode="External"/><Relationship Id="rId229" Type="http://schemas.openxmlformats.org/officeDocument/2006/relationships/hyperlink" Target="http://www.movingeast.co.uk/" TargetMode="External"/><Relationship Id="rId380" Type="http://schemas.openxmlformats.org/officeDocument/2006/relationships/hyperlink" Target="mailto:suzie@halfmoon.org.uk" TargetMode="External"/><Relationship Id="rId436" Type="http://schemas.openxmlformats.org/officeDocument/2006/relationships/hyperlink" Target="http://www.hangarartstrust.org/" TargetMode="External"/><Relationship Id="rId240" Type="http://schemas.openxmlformats.org/officeDocument/2006/relationships/hyperlink" Target="mailto:rentals@octobergallery.co.uk" TargetMode="External"/><Relationship Id="rId478" Type="http://schemas.openxmlformats.org/officeDocument/2006/relationships/hyperlink" Target="http://www.studioblondon.com/" TargetMode="External"/><Relationship Id="rId35" Type="http://schemas.openxmlformats.org/officeDocument/2006/relationships/hyperlink" Target="mailto:hires@thealbany.org.uk" TargetMode="External"/><Relationship Id="rId77" Type="http://schemas.openxmlformats.org/officeDocument/2006/relationships/hyperlink" Target="mailto:admin@claphamcommunityproject.org.uk" TargetMode="External"/><Relationship Id="rId100" Type="http://schemas.openxmlformats.org/officeDocument/2006/relationships/hyperlink" Target="http://www.dancecompanystudios.co.uk/" TargetMode="External"/><Relationship Id="rId282" Type="http://schemas.openxmlformats.org/officeDocument/2006/relationships/hyperlink" Target="http://www.theplace.org.uk/" TargetMode="External"/><Relationship Id="rId338" Type="http://schemas.openxmlformats.org/officeDocument/2006/relationships/hyperlink" Target="http://www.rada.ac.uk/venues" TargetMode="External"/><Relationship Id="rId503" Type="http://schemas.openxmlformats.org/officeDocument/2006/relationships/hyperlink" Target="http://www.sjp.org.uk/" TargetMode="External"/><Relationship Id="rId545" Type="http://schemas.openxmlformats.org/officeDocument/2006/relationships/hyperlink" Target="http://www.theurdangacademy.com/" TargetMode="External"/><Relationship Id="rId8" Type="http://schemas.openxmlformats.org/officeDocument/2006/relationships/hyperlink" Target="mailto:info@theidentitystudios.com" TargetMode="External"/><Relationship Id="rId142" Type="http://schemas.openxmlformats.org/officeDocument/2006/relationships/hyperlink" Target="mailto:info@graeae.org" TargetMode="External"/><Relationship Id="rId184" Type="http://schemas.openxmlformats.org/officeDocument/2006/relationships/hyperlink" Target="mailto:lac@lanternarts.org" TargetMode="External"/><Relationship Id="rId391" Type="http://schemas.openxmlformats.org/officeDocument/2006/relationships/hyperlink" Target="mailto:reception.istd2@istd.org" TargetMode="External"/><Relationship Id="rId405" Type="http://schemas.openxmlformats.org/officeDocument/2006/relationships/hyperlink" Target="mailto:roombookings@raindance.co.uk" TargetMode="External"/><Relationship Id="rId447" Type="http://schemas.openxmlformats.org/officeDocument/2006/relationships/hyperlink" Target="http://www.paddingtonarts.org.uk/" TargetMode="External"/><Relationship Id="rId251" Type="http://schemas.openxmlformats.org/officeDocument/2006/relationships/hyperlink" Target="http://www.painesplough.com/" TargetMode="External"/><Relationship Id="rId489" Type="http://schemas.openxmlformats.org/officeDocument/2006/relationships/hyperlink" Target="http://www.3mills.com/" TargetMode="External"/><Relationship Id="rId46" Type="http://schemas.openxmlformats.org/officeDocument/2006/relationships/hyperlink" Target="http://www.thebridge-ttc.org/" TargetMode="External"/><Relationship Id="rId293" Type="http://schemas.openxmlformats.org/officeDocument/2006/relationships/hyperlink" Target="http://www.ragfactory.org.uk/" TargetMode="External"/><Relationship Id="rId307" Type="http://schemas.openxmlformats.org/officeDocument/2006/relationships/hyperlink" Target="http://www.theroomsabove.org.uk/" TargetMode="External"/><Relationship Id="rId349" Type="http://schemas.openxmlformats.org/officeDocument/2006/relationships/hyperlink" Target="http://www.rada.ac.uk/venues" TargetMode="External"/><Relationship Id="rId514" Type="http://schemas.openxmlformats.org/officeDocument/2006/relationships/hyperlink" Target="http://www.shoreditchtownhall.com/" TargetMode="External"/><Relationship Id="rId88" Type="http://schemas.openxmlformats.org/officeDocument/2006/relationships/hyperlink" Target="http://www.cleanbreak.org.uk/" TargetMode="External"/><Relationship Id="rId111" Type="http://schemas.openxmlformats.org/officeDocument/2006/relationships/hyperlink" Target="http://www.danceworks.net/" TargetMode="External"/><Relationship Id="rId153" Type="http://schemas.openxmlformats.org/officeDocument/2006/relationships/hyperlink" Target="http://www.hoxtonhall.co.uk/" TargetMode="External"/><Relationship Id="rId195" Type="http://schemas.openxmlformats.org/officeDocument/2006/relationships/hyperlink" Target="http://www.londonbubble.org.uk/" TargetMode="External"/><Relationship Id="rId209" Type="http://schemas.openxmlformats.org/officeDocument/2006/relationships/hyperlink" Target="mailto:brookgreen@rcdow.org.uk" TargetMode="External"/><Relationship Id="rId360" Type="http://schemas.openxmlformats.org/officeDocument/2006/relationships/hyperlink" Target="http://www.rada.ac.uk/venues" TargetMode="External"/><Relationship Id="rId416" Type="http://schemas.openxmlformats.org/officeDocument/2006/relationships/hyperlink" Target="http://www.theatrepeckham.co.uk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anceworks.net/" TargetMode="External"/><Relationship Id="rId299" Type="http://schemas.openxmlformats.org/officeDocument/2006/relationships/hyperlink" Target="mailto:hello@ragfactory.org.uk" TargetMode="External"/><Relationship Id="rId21" Type="http://schemas.openxmlformats.org/officeDocument/2006/relationships/hyperlink" Target="mailto:hires@thealbany.org.uk" TargetMode="External"/><Relationship Id="rId63" Type="http://schemas.openxmlformats.org/officeDocument/2006/relationships/hyperlink" Target="mailto:hire@efdss.org" TargetMode="External"/><Relationship Id="rId159" Type="http://schemas.openxmlformats.org/officeDocument/2006/relationships/hyperlink" Target="http://www.theinvisibledot.com/" TargetMode="External"/><Relationship Id="rId324" Type="http://schemas.openxmlformats.org/officeDocument/2006/relationships/hyperlink" Target="mailto:bookings@radaenterprises.org" TargetMode="External"/><Relationship Id="rId366" Type="http://schemas.openxmlformats.org/officeDocument/2006/relationships/hyperlink" Target="mailto:info@space.org.uk" TargetMode="External"/><Relationship Id="rId531" Type="http://schemas.openxmlformats.org/officeDocument/2006/relationships/hyperlink" Target="http://www.shoreditchtownhall.com/" TargetMode="External"/><Relationship Id="rId573" Type="http://schemas.openxmlformats.org/officeDocument/2006/relationships/hyperlink" Target="http://www.stratford-circus.com/" TargetMode="External"/><Relationship Id="rId170" Type="http://schemas.openxmlformats.org/officeDocument/2006/relationships/hyperlink" Target="mailto:reception@jacksonslane.org.uk" TargetMode="External"/><Relationship Id="rId226" Type="http://schemas.openxmlformats.org/officeDocument/2006/relationships/hyperlink" Target="mailto:office@menierchocolatefactory.com" TargetMode="External"/><Relationship Id="rId433" Type="http://schemas.openxmlformats.org/officeDocument/2006/relationships/hyperlink" Target="mailto:theteam@themidimusiccompany.co.uk" TargetMode="External"/><Relationship Id="rId268" Type="http://schemas.openxmlformats.org/officeDocument/2006/relationships/hyperlink" Target="mailto:info@theplace.org.uk" TargetMode="External"/><Relationship Id="rId475" Type="http://schemas.openxmlformats.org/officeDocument/2006/relationships/hyperlink" Target="http://www.rudeye.com/" TargetMode="External"/><Relationship Id="rId32" Type="http://schemas.openxmlformats.org/officeDocument/2006/relationships/hyperlink" Target="http://www.artsadmin.co.uk/toynbee-studios/spaces" TargetMode="External"/><Relationship Id="rId74" Type="http://schemas.openxmlformats.org/officeDocument/2006/relationships/hyperlink" Target="mailto:admin@chelseatheatre.org.uk" TargetMode="External"/><Relationship Id="rId128" Type="http://schemas.openxmlformats.org/officeDocument/2006/relationships/hyperlink" Target="mailto:etc@etceteratheatre.com" TargetMode="External"/><Relationship Id="rId335" Type="http://schemas.openxmlformats.org/officeDocument/2006/relationships/hyperlink" Target="mailto:bookings@radaenterprises.org" TargetMode="External"/><Relationship Id="rId377" Type="http://schemas.openxmlformats.org/officeDocument/2006/relationships/hyperlink" Target="mailto:info@alra.co.uk" TargetMode="External"/><Relationship Id="rId500" Type="http://schemas.openxmlformats.org/officeDocument/2006/relationships/hyperlink" Target="http://www.3mills.com/" TargetMode="External"/><Relationship Id="rId542" Type="http://schemas.openxmlformats.org/officeDocument/2006/relationships/hyperlink" Target="http://www.sylviayoungtheatreschool.co.uk/" TargetMode="External"/><Relationship Id="rId5" Type="http://schemas.openxmlformats.org/officeDocument/2006/relationships/hyperlink" Target="mailto:operations@actorscentre.co.uk" TargetMode="External"/><Relationship Id="rId181" Type="http://schemas.openxmlformats.org/officeDocument/2006/relationships/hyperlink" Target="http://www.jerwoodspace.co.uk/" TargetMode="External"/><Relationship Id="rId237" Type="http://schemas.openxmlformats.org/officeDocument/2006/relationships/hyperlink" Target="mailto:info@walkinbackrub.co.uk" TargetMode="External"/><Relationship Id="rId402" Type="http://schemas.openxmlformats.org/officeDocument/2006/relationships/hyperlink" Target="mailto:dan@pleasance.co.uk" TargetMode="External"/><Relationship Id="rId279" Type="http://schemas.openxmlformats.org/officeDocument/2006/relationships/hyperlink" Target="http://www.theplace.org.uk/" TargetMode="External"/><Relationship Id="rId444" Type="http://schemas.openxmlformats.org/officeDocument/2006/relationships/hyperlink" Target="http://www.southlondondancestudios.co.uk/" TargetMode="External"/><Relationship Id="rId486" Type="http://schemas.openxmlformats.org/officeDocument/2006/relationships/hyperlink" Target="http://www.studioblondon.com/" TargetMode="External"/><Relationship Id="rId43" Type="http://schemas.openxmlformats.org/officeDocument/2006/relationships/hyperlink" Target="mailto:admin@thebridge-ttc.org" TargetMode="External"/><Relationship Id="rId139" Type="http://schemas.openxmlformats.org/officeDocument/2006/relationships/hyperlink" Target="http://www.factoryrehearsalstudios.com/" TargetMode="External"/><Relationship Id="rId290" Type="http://schemas.openxmlformats.org/officeDocument/2006/relationships/hyperlink" Target="mailto:roomhire@thepoorschool.com" TargetMode="External"/><Relationship Id="rId304" Type="http://schemas.openxmlformats.org/officeDocument/2006/relationships/hyperlink" Target="http://www.ragfactory.org.uk/" TargetMode="External"/><Relationship Id="rId346" Type="http://schemas.openxmlformats.org/officeDocument/2006/relationships/hyperlink" Target="http://www.rada.ac.uk/venues" TargetMode="External"/><Relationship Id="rId388" Type="http://schemas.openxmlformats.org/officeDocument/2006/relationships/hyperlink" Target="http://www.rehearsalspacelondon.co.uk/Studio-Hire-North-of-the-River/138-/Half-Moon" TargetMode="External"/><Relationship Id="rId511" Type="http://schemas.openxmlformats.org/officeDocument/2006/relationships/hyperlink" Target="http://www.sjp.org.uk/" TargetMode="External"/><Relationship Id="rId553" Type="http://schemas.openxmlformats.org/officeDocument/2006/relationships/hyperlink" Target="mailto:info@theurdangacademy.com" TargetMode="External"/><Relationship Id="rId85" Type="http://schemas.openxmlformats.org/officeDocument/2006/relationships/hyperlink" Target="mailto:general@cleanbreak.org.uk" TargetMode="External"/><Relationship Id="rId150" Type="http://schemas.openxmlformats.org/officeDocument/2006/relationships/hyperlink" Target="mailto:hollylodgelondon@hotmail.com" TargetMode="External"/><Relationship Id="rId192" Type="http://schemas.openxmlformats.org/officeDocument/2006/relationships/hyperlink" Target="mailto:lac@lanternarts.org" TargetMode="External"/><Relationship Id="rId206" Type="http://schemas.openxmlformats.org/officeDocument/2006/relationships/hyperlink" Target="mailto:thelondontheatre@live.co.uk" TargetMode="External"/><Relationship Id="rId413" Type="http://schemas.openxmlformats.org/officeDocument/2006/relationships/hyperlink" Target="mailto:ashraf.neswar@towerhamlets.gov.uk" TargetMode="External"/><Relationship Id="rId248" Type="http://schemas.openxmlformats.org/officeDocument/2006/relationships/hyperlink" Target="mailto:hire@ovalhouse.com" TargetMode="External"/><Relationship Id="rId455" Type="http://schemas.openxmlformats.org/officeDocument/2006/relationships/hyperlink" Target="mailto:info@paddingtonarts.org.uk" TargetMode="External"/><Relationship Id="rId497" Type="http://schemas.openxmlformats.org/officeDocument/2006/relationships/hyperlink" Target="http://www.3mills.com/" TargetMode="External"/><Relationship Id="rId12" Type="http://schemas.openxmlformats.org/officeDocument/2006/relationships/hyperlink" Target="https://maps.google.co.uk/maps?f=q&amp;source=s_q&amp;hl=en&amp;geocode=&amp;q=Identity+Acting+Studios,+Shacklewell+Lane,+London&amp;aq=0&amp;oq=identity+&amp;sll=51.55309," TargetMode="External"/><Relationship Id="rId108" Type="http://schemas.openxmlformats.org/officeDocument/2006/relationships/hyperlink" Target="mailto:info@danceworks.net" TargetMode="External"/><Relationship Id="rId315" Type="http://schemas.openxmlformats.org/officeDocument/2006/relationships/hyperlink" Target="http://www.theroomsabove.org.uk/" TargetMode="External"/><Relationship Id="rId357" Type="http://schemas.openxmlformats.org/officeDocument/2006/relationships/hyperlink" Target="http://www.rada.ac.uk/venues" TargetMode="External"/><Relationship Id="rId522" Type="http://schemas.openxmlformats.org/officeDocument/2006/relationships/hyperlink" Target="mailto:info@shoreditchtownhall.com" TargetMode="External"/><Relationship Id="rId54" Type="http://schemas.openxmlformats.org/officeDocument/2006/relationships/hyperlink" Target="http://www.calderbookshop.com/" TargetMode="External"/><Relationship Id="rId96" Type="http://schemas.openxmlformats.org/officeDocument/2006/relationships/hyperlink" Target="mailto:hire@dancecompanystudios.co.uk" TargetMode="External"/><Relationship Id="rId161" Type="http://schemas.openxmlformats.org/officeDocument/2006/relationships/hyperlink" Target="http://www.theinvisibledot.com/" TargetMode="External"/><Relationship Id="rId217" Type="http://schemas.openxmlformats.org/officeDocument/2006/relationships/hyperlink" Target="mailto:brookgreen@rcdow.org.uk" TargetMode="External"/><Relationship Id="rId399" Type="http://schemas.openxmlformats.org/officeDocument/2006/relationships/hyperlink" Target="http://www.istd.org/istd2-hire" TargetMode="External"/><Relationship Id="rId564" Type="http://schemas.openxmlformats.org/officeDocument/2006/relationships/hyperlink" Target="mailto:eduardomartin@sohogyms.com" TargetMode="External"/><Relationship Id="rId259" Type="http://schemas.openxmlformats.org/officeDocument/2006/relationships/hyperlink" Target="http://www.pineapple.uk.com/" TargetMode="External"/><Relationship Id="rId424" Type="http://schemas.openxmlformats.org/officeDocument/2006/relationships/hyperlink" Target="http://www.losttheatre.co.uk/" TargetMode="External"/><Relationship Id="rId466" Type="http://schemas.openxmlformats.org/officeDocument/2006/relationships/hyperlink" Target="mailto:theclub@alfordhouse.org.uk" TargetMode="External"/><Relationship Id="rId23" Type="http://schemas.openxmlformats.org/officeDocument/2006/relationships/hyperlink" Target="mailto:admin@artsadmin.co.uk" TargetMode="External"/><Relationship Id="rId119" Type="http://schemas.openxmlformats.org/officeDocument/2006/relationships/hyperlink" Target="mailto:director@dragonhall.org.uk" TargetMode="External"/><Relationship Id="rId270" Type="http://schemas.openxmlformats.org/officeDocument/2006/relationships/hyperlink" Target="mailto:info@theplace.org.uk" TargetMode="External"/><Relationship Id="rId326" Type="http://schemas.openxmlformats.org/officeDocument/2006/relationships/hyperlink" Target="mailto:bookings@radaenterprises.org" TargetMode="External"/><Relationship Id="rId533" Type="http://schemas.openxmlformats.org/officeDocument/2006/relationships/hyperlink" Target="http://www.graeae.org/" TargetMode="External"/><Relationship Id="rId65" Type="http://schemas.openxmlformats.org/officeDocument/2006/relationships/hyperlink" Target="mailto:hire@efdss.org" TargetMode="External"/><Relationship Id="rId130" Type="http://schemas.openxmlformats.org/officeDocument/2006/relationships/hyperlink" Target="mailto:info@expressionsstudios.org.uk" TargetMode="External"/><Relationship Id="rId368" Type="http://schemas.openxmlformats.org/officeDocument/2006/relationships/hyperlink" Target="mailto:hiring@stgb.org.uk" TargetMode="External"/><Relationship Id="rId172" Type="http://schemas.openxmlformats.org/officeDocument/2006/relationships/hyperlink" Target="mailto:reception@jacksonslane.org.uk" TargetMode="External"/><Relationship Id="rId228" Type="http://schemas.openxmlformats.org/officeDocument/2006/relationships/hyperlink" Target="mailto:info@makebelievearts.co.uk" TargetMode="External"/><Relationship Id="rId435" Type="http://schemas.openxmlformats.org/officeDocument/2006/relationships/hyperlink" Target="mailto:afrith@hangarartstrust.org" TargetMode="External"/><Relationship Id="rId477" Type="http://schemas.openxmlformats.org/officeDocument/2006/relationships/hyperlink" Target="http://www.marylandstudioz.com/" TargetMode="External"/><Relationship Id="rId281" Type="http://schemas.openxmlformats.org/officeDocument/2006/relationships/hyperlink" Target="http://www.theplace.org.uk/" TargetMode="External"/><Relationship Id="rId337" Type="http://schemas.openxmlformats.org/officeDocument/2006/relationships/hyperlink" Target="mailto:bookings@radaenterprises.org" TargetMode="External"/><Relationship Id="rId502" Type="http://schemas.openxmlformats.org/officeDocument/2006/relationships/hyperlink" Target="mailto:info@3mills.com" TargetMode="External"/><Relationship Id="rId34" Type="http://schemas.openxmlformats.org/officeDocument/2006/relationships/hyperlink" Target="http://www.artsadmin.co.uk/toynbee-studios/spaces" TargetMode="External"/><Relationship Id="rId76" Type="http://schemas.openxmlformats.org/officeDocument/2006/relationships/hyperlink" Target="http://www.chelseatheatre.org.uk/" TargetMode="External"/><Relationship Id="rId141" Type="http://schemas.openxmlformats.org/officeDocument/2006/relationships/hyperlink" Target="http://www.factoryrehearsalstudios.com/" TargetMode="External"/><Relationship Id="rId379" Type="http://schemas.openxmlformats.org/officeDocument/2006/relationships/hyperlink" Target="mailto:info@americanacademy.co.uk" TargetMode="External"/><Relationship Id="rId544" Type="http://schemas.openxmlformats.org/officeDocument/2006/relationships/hyperlink" Target="http://www.yati.org.uk/" TargetMode="External"/><Relationship Id="rId7" Type="http://schemas.openxmlformats.org/officeDocument/2006/relationships/hyperlink" Target="mailto:info@theidentitystudios.com" TargetMode="External"/><Relationship Id="rId183" Type="http://schemas.openxmlformats.org/officeDocument/2006/relationships/hyperlink" Target="http://www.jerwoodspace.co.uk/" TargetMode="External"/><Relationship Id="rId239" Type="http://schemas.openxmlformats.org/officeDocument/2006/relationships/hyperlink" Target="http://www.rehearsalspacelondon.co.uk/Studio-Hire-North-of-the-River/148-/National-Youth-Theatre" TargetMode="External"/><Relationship Id="rId390" Type="http://schemas.openxmlformats.org/officeDocument/2006/relationships/hyperlink" Target="mailto:info@diorama-arts.org.uk" TargetMode="External"/><Relationship Id="rId404" Type="http://schemas.openxmlformats.org/officeDocument/2006/relationships/hyperlink" Target="mailto:dan@pleasance.co.uk" TargetMode="External"/><Relationship Id="rId446" Type="http://schemas.openxmlformats.org/officeDocument/2006/relationships/hyperlink" Target="http://www.rehearsalspacelondon.co.uk/Studio-Hire-North-of-the-River/45-/Brady-Arts-amp-Community-Centre" TargetMode="External"/><Relationship Id="rId250" Type="http://schemas.openxmlformats.org/officeDocument/2006/relationships/hyperlink" Target="mailto:hire@ovalhouse.com" TargetMode="External"/><Relationship Id="rId292" Type="http://schemas.openxmlformats.org/officeDocument/2006/relationships/hyperlink" Target="http://www.thepoorschool.com/" TargetMode="External"/><Relationship Id="rId306" Type="http://schemas.openxmlformats.org/officeDocument/2006/relationships/hyperlink" Target="mailto:rdc@rambert.org.uk" TargetMode="External"/><Relationship Id="rId488" Type="http://schemas.openxmlformats.org/officeDocument/2006/relationships/hyperlink" Target="http://factoryjunction.com/space/" TargetMode="External"/><Relationship Id="rId45" Type="http://schemas.openxmlformats.org/officeDocument/2006/relationships/hyperlink" Target="mailto:admin@thebridge-ttc.org" TargetMode="External"/><Relationship Id="rId87" Type="http://schemas.openxmlformats.org/officeDocument/2006/relationships/hyperlink" Target="mailto:general@cleanbreak.org.uk" TargetMode="External"/><Relationship Id="rId110" Type="http://schemas.openxmlformats.org/officeDocument/2006/relationships/hyperlink" Target="mailto:info@danceworks.net" TargetMode="External"/><Relationship Id="rId348" Type="http://schemas.openxmlformats.org/officeDocument/2006/relationships/hyperlink" Target="http://www.rada.ac.uk/venues" TargetMode="External"/><Relationship Id="rId513" Type="http://schemas.openxmlformats.org/officeDocument/2006/relationships/hyperlink" Target="http://www.sjp.org.uk/" TargetMode="External"/><Relationship Id="rId555" Type="http://schemas.openxmlformats.org/officeDocument/2006/relationships/hyperlink" Target="mailto:info@theurdangacademy.com" TargetMode="External"/><Relationship Id="rId152" Type="http://schemas.openxmlformats.org/officeDocument/2006/relationships/hyperlink" Target="mailto:info@hoxtonhall.co.uk" TargetMode="External"/><Relationship Id="rId194" Type="http://schemas.openxmlformats.org/officeDocument/2006/relationships/hyperlink" Target="http://www.lanternarts.org/" TargetMode="External"/><Relationship Id="rId208" Type="http://schemas.openxmlformats.org/officeDocument/2006/relationships/hyperlink" Target="mailto:administrator@lwcentre.demon.co.uk" TargetMode="External"/><Relationship Id="rId415" Type="http://schemas.openxmlformats.org/officeDocument/2006/relationships/hyperlink" Target="mailto:jonathan@tara-arts.com" TargetMode="External"/><Relationship Id="rId457" Type="http://schemas.openxmlformats.org/officeDocument/2006/relationships/hyperlink" Target="http://www.apiarystudios.org/" TargetMode="External"/><Relationship Id="rId261" Type="http://schemas.openxmlformats.org/officeDocument/2006/relationships/hyperlink" Target="http://www.pineapple.uk.com/" TargetMode="External"/><Relationship Id="rId499" Type="http://schemas.openxmlformats.org/officeDocument/2006/relationships/hyperlink" Target="http://www.3mills.com/" TargetMode="External"/><Relationship Id="rId14" Type="http://schemas.openxmlformats.org/officeDocument/2006/relationships/hyperlink" Target="mailto:operations@actorscentre.co.uk" TargetMode="External"/><Relationship Id="rId56" Type="http://schemas.openxmlformats.org/officeDocument/2006/relationships/hyperlink" Target="http://www.ycbc.co.uk/roomhire.htm" TargetMode="External"/><Relationship Id="rId317" Type="http://schemas.openxmlformats.org/officeDocument/2006/relationships/hyperlink" Target="http://www.theroomsabove.org.uk/" TargetMode="External"/><Relationship Id="rId359" Type="http://schemas.openxmlformats.org/officeDocument/2006/relationships/hyperlink" Target="http://www.rada.ac.uk/venues" TargetMode="External"/><Relationship Id="rId524" Type="http://schemas.openxmlformats.org/officeDocument/2006/relationships/hyperlink" Target="mailto:info@shoreditchtownhall.com" TargetMode="External"/><Relationship Id="rId566" Type="http://schemas.openxmlformats.org/officeDocument/2006/relationships/hyperlink" Target="mailto:info@stratford-circus.com" TargetMode="External"/><Relationship Id="rId98" Type="http://schemas.openxmlformats.org/officeDocument/2006/relationships/hyperlink" Target="mailto:danceattic@hotmail.com" TargetMode="External"/><Relationship Id="rId121" Type="http://schemas.openxmlformats.org/officeDocument/2006/relationships/hyperlink" Target="http://www.dragonhall.org.uk/" TargetMode="External"/><Relationship Id="rId163" Type="http://schemas.openxmlformats.org/officeDocument/2006/relationships/hyperlink" Target="http://www.theinvisibledot.com/" TargetMode="External"/><Relationship Id="rId219" Type="http://schemas.openxmlformats.org/officeDocument/2006/relationships/hyperlink" Target="http://www.tricycle.co.uk/" TargetMode="External"/><Relationship Id="rId370" Type="http://schemas.openxmlformats.org/officeDocument/2006/relationships/hyperlink" Target="mailto:hiring@stgb.org.uk" TargetMode="External"/><Relationship Id="rId426" Type="http://schemas.openxmlformats.org/officeDocument/2006/relationships/hyperlink" Target="http://www.polkatheatre.com/" TargetMode="External"/><Relationship Id="rId230" Type="http://schemas.openxmlformats.org/officeDocument/2006/relationships/hyperlink" Target="http://www.rehearsalspacelondon.co.uk/studio-hire-south-of-the-river" TargetMode="External"/><Relationship Id="rId468" Type="http://schemas.openxmlformats.org/officeDocument/2006/relationships/hyperlink" Target="http://www.alfordhouse.org.uk/" TargetMode="External"/><Relationship Id="rId25" Type="http://schemas.openxmlformats.org/officeDocument/2006/relationships/hyperlink" Target="mailto:admin@artsadmin.co.uk" TargetMode="External"/><Relationship Id="rId67" Type="http://schemas.openxmlformats.org/officeDocument/2006/relationships/hyperlink" Target="mailto:info@clgc.co.uk" TargetMode="External"/><Relationship Id="rId272" Type="http://schemas.openxmlformats.org/officeDocument/2006/relationships/hyperlink" Target="mailto:info@theplace.org.uk" TargetMode="External"/><Relationship Id="rId328" Type="http://schemas.openxmlformats.org/officeDocument/2006/relationships/hyperlink" Target="mailto:bookings@radaenterprises.org" TargetMode="External"/><Relationship Id="rId535" Type="http://schemas.openxmlformats.org/officeDocument/2006/relationships/hyperlink" Target="http://www.sylviayoungtheatreschool.co.uk/" TargetMode="External"/><Relationship Id="rId132" Type="http://schemas.openxmlformats.org/officeDocument/2006/relationships/hyperlink" Target="mailto:info@expressionsstudios.org.uk" TargetMode="External"/><Relationship Id="rId174" Type="http://schemas.openxmlformats.org/officeDocument/2006/relationships/hyperlink" Target="http://www.jacksonslane.org.uk/" TargetMode="External"/><Relationship Id="rId381" Type="http://schemas.openxmlformats.org/officeDocument/2006/relationships/hyperlink" Target="mailto:hospitality@reallyuseful.co.uk" TargetMode="External"/><Relationship Id="rId241" Type="http://schemas.openxmlformats.org/officeDocument/2006/relationships/hyperlink" Target="mailto:info@walkinbackrub.co.uk" TargetMode="External"/><Relationship Id="rId437" Type="http://schemas.openxmlformats.org/officeDocument/2006/relationships/hyperlink" Target="mailto:afrith@hangarartstrust.org" TargetMode="External"/><Relationship Id="rId479" Type="http://schemas.openxmlformats.org/officeDocument/2006/relationships/hyperlink" Target="http://www.chisenhaledancespace.co.uk/space-hire" TargetMode="External"/><Relationship Id="rId36" Type="http://schemas.openxmlformats.org/officeDocument/2006/relationships/hyperlink" Target="mailto:hires@thealbany.org.uk" TargetMode="External"/><Relationship Id="rId283" Type="http://schemas.openxmlformats.org/officeDocument/2006/relationships/hyperlink" Target="http://www.theplace.org.uk/" TargetMode="External"/><Relationship Id="rId339" Type="http://schemas.openxmlformats.org/officeDocument/2006/relationships/hyperlink" Target="mailto:bookings@radaenterprises.org" TargetMode="External"/><Relationship Id="rId490" Type="http://schemas.openxmlformats.org/officeDocument/2006/relationships/hyperlink" Target="http://www.3mills.com/" TargetMode="External"/><Relationship Id="rId504" Type="http://schemas.openxmlformats.org/officeDocument/2006/relationships/hyperlink" Target="mailto:info@3mills.com" TargetMode="External"/><Relationship Id="rId546" Type="http://schemas.openxmlformats.org/officeDocument/2006/relationships/hyperlink" Target="mailto:info@theurdangacademy.com" TargetMode="External"/><Relationship Id="rId78" Type="http://schemas.openxmlformats.org/officeDocument/2006/relationships/hyperlink" Target="http://www.chelseatheatre.org.uk/" TargetMode="External"/><Relationship Id="rId101" Type="http://schemas.openxmlformats.org/officeDocument/2006/relationships/hyperlink" Target="mailto:hire@dancecompanystudios.co.uk" TargetMode="External"/><Relationship Id="rId143" Type="http://schemas.openxmlformats.org/officeDocument/2006/relationships/hyperlink" Target="http://www.factoryrehearsalstudios.com/" TargetMode="External"/><Relationship Id="rId185" Type="http://schemas.openxmlformats.org/officeDocument/2006/relationships/hyperlink" Target="http://www.jerwoodspace.co.uk/" TargetMode="External"/><Relationship Id="rId350" Type="http://schemas.openxmlformats.org/officeDocument/2006/relationships/hyperlink" Target="http://www.rada.ac.uk/venues" TargetMode="External"/><Relationship Id="rId406" Type="http://schemas.openxmlformats.org/officeDocument/2006/relationships/hyperlink" Target="mailto:info@treadwells-london.com" TargetMode="External"/><Relationship Id="rId9" Type="http://schemas.openxmlformats.org/officeDocument/2006/relationships/hyperlink" Target="mailto:info@theidentitystudios.com" TargetMode="External"/><Relationship Id="rId210" Type="http://schemas.openxmlformats.org/officeDocument/2006/relationships/hyperlink" Target="mailto:administrator@lwcentre.demon.co.uk" TargetMode="External"/><Relationship Id="rId392" Type="http://schemas.openxmlformats.org/officeDocument/2006/relationships/hyperlink" Target="http://www.rehearsalspacelondon.co.uk/Studio-Hire-North-of-the-River/55-/Diorama-Arts-Studios" TargetMode="External"/><Relationship Id="rId448" Type="http://schemas.openxmlformats.org/officeDocument/2006/relationships/hyperlink" Target="http://www.rehearsalstudioslondon.net/London/pembroke-house-hall/" TargetMode="External"/><Relationship Id="rId26" Type="http://schemas.openxmlformats.org/officeDocument/2006/relationships/hyperlink" Target="mailto:admin@artsadmin.co.uk" TargetMode="External"/><Relationship Id="rId231" Type="http://schemas.openxmlformats.org/officeDocument/2006/relationships/hyperlink" Target="http://www.rehearsalspacelondon.co.uk/studio-hire-south-of-the-river" TargetMode="External"/><Relationship Id="rId252" Type="http://schemas.openxmlformats.org/officeDocument/2006/relationships/hyperlink" Target="mailto:hire@ovalhouse.com" TargetMode="External"/><Relationship Id="rId273" Type="http://schemas.openxmlformats.org/officeDocument/2006/relationships/hyperlink" Target="mailto:info@theplace.org.uk" TargetMode="External"/><Relationship Id="rId294" Type="http://schemas.openxmlformats.org/officeDocument/2006/relationships/hyperlink" Target="mailto:agency@breakalegman.com" TargetMode="External"/><Relationship Id="rId308" Type="http://schemas.openxmlformats.org/officeDocument/2006/relationships/hyperlink" Target="mailto:rdc@rambert.org.uk" TargetMode="External"/><Relationship Id="rId329" Type="http://schemas.openxmlformats.org/officeDocument/2006/relationships/hyperlink" Target="mailto:bookings@radaenterprises.org" TargetMode="External"/><Relationship Id="rId480" Type="http://schemas.openxmlformats.org/officeDocument/2006/relationships/hyperlink" Target="http://www.chisenhaledancespace.co.uk/space-hire" TargetMode="External"/><Relationship Id="rId515" Type="http://schemas.openxmlformats.org/officeDocument/2006/relationships/hyperlink" Target="http://www.rochelleschool.org/" TargetMode="External"/><Relationship Id="rId536" Type="http://schemas.openxmlformats.org/officeDocument/2006/relationships/hyperlink" Target="http://www.sylviayoungtheatreschool.co.uk/" TargetMode="External"/><Relationship Id="rId47" Type="http://schemas.openxmlformats.org/officeDocument/2006/relationships/hyperlink" Target="http://www.thebridge-ttc.org/" TargetMode="External"/><Relationship Id="rId68" Type="http://schemas.openxmlformats.org/officeDocument/2006/relationships/hyperlink" Target="http://www.clgc.co.uk/" TargetMode="External"/><Relationship Id="rId89" Type="http://schemas.openxmlformats.org/officeDocument/2006/relationships/hyperlink" Target="http://www.cleanbreak.org.uk/" TargetMode="External"/><Relationship Id="rId112" Type="http://schemas.openxmlformats.org/officeDocument/2006/relationships/hyperlink" Target="mailto:info@danceworks.net" TargetMode="External"/><Relationship Id="rId133" Type="http://schemas.openxmlformats.org/officeDocument/2006/relationships/hyperlink" Target="mailto:info@expressionsstudios.org.uk" TargetMode="External"/><Relationship Id="rId154" Type="http://schemas.openxmlformats.org/officeDocument/2006/relationships/hyperlink" Target="mailto:info@hoxtonhall.co.uk" TargetMode="External"/><Relationship Id="rId175" Type="http://schemas.openxmlformats.org/officeDocument/2006/relationships/hyperlink" Target="http://www.jacksonslane.org.uk/" TargetMode="External"/><Relationship Id="rId340" Type="http://schemas.openxmlformats.org/officeDocument/2006/relationships/hyperlink" Target="mailto:bookings@radaenterprises.org" TargetMode="External"/><Relationship Id="rId361" Type="http://schemas.openxmlformats.org/officeDocument/2006/relationships/hyperlink" Target="mailto:bookings@radaenterprises.org" TargetMode="External"/><Relationship Id="rId557" Type="http://schemas.openxmlformats.org/officeDocument/2006/relationships/hyperlink" Target="http://www.theurdangacademy.com/" TargetMode="External"/><Relationship Id="rId196" Type="http://schemas.openxmlformats.org/officeDocument/2006/relationships/hyperlink" Target="http://www.lanternarts.org/" TargetMode="External"/><Relationship Id="rId200" Type="http://schemas.openxmlformats.org/officeDocument/2006/relationships/hyperlink" Target="mailto:admin@londonbubble.org.uk" TargetMode="External"/><Relationship Id="rId382" Type="http://schemas.openxmlformats.org/officeDocument/2006/relationships/hyperlink" Target="http://www.rehearsalspacelondon.co.uk/Studio-Hire-North-of-the-River/174-/London-Palladium" TargetMode="External"/><Relationship Id="rId417" Type="http://schemas.openxmlformats.org/officeDocument/2006/relationships/hyperlink" Target="mailto:fanny@echangetheatre.com" TargetMode="External"/><Relationship Id="rId438" Type="http://schemas.openxmlformats.org/officeDocument/2006/relationships/hyperlink" Target="mailto:afrith@hangarartstrust.org" TargetMode="External"/><Relationship Id="rId459" Type="http://schemas.openxmlformats.org/officeDocument/2006/relationships/hyperlink" Target="http://www.apiarystudios.org/" TargetMode="External"/><Relationship Id="rId16" Type="http://schemas.openxmlformats.org/officeDocument/2006/relationships/hyperlink" Target="mailto:operations@actorscentre.co.uk" TargetMode="External"/><Relationship Id="rId221" Type="http://schemas.openxmlformats.org/officeDocument/2006/relationships/hyperlink" Target="http://www.tricycle.co.uk/" TargetMode="External"/><Relationship Id="rId242" Type="http://schemas.openxmlformats.org/officeDocument/2006/relationships/hyperlink" Target="mailto:rentals@octobergallery.co.uk" TargetMode="External"/><Relationship Id="rId263" Type="http://schemas.openxmlformats.org/officeDocument/2006/relationships/hyperlink" Target="http://www.pineapple.uk.com/" TargetMode="External"/><Relationship Id="rId284" Type="http://schemas.openxmlformats.org/officeDocument/2006/relationships/hyperlink" Target="http://www.theplace.org.uk/" TargetMode="External"/><Relationship Id="rId319" Type="http://schemas.openxmlformats.org/officeDocument/2006/relationships/hyperlink" Target="http://www.theroomsabove.org.uk/" TargetMode="External"/><Relationship Id="rId470" Type="http://schemas.openxmlformats.org/officeDocument/2006/relationships/hyperlink" Target="http://www.stgabrielshalls.org.uk/" TargetMode="External"/><Relationship Id="rId491" Type="http://schemas.openxmlformats.org/officeDocument/2006/relationships/hyperlink" Target="mailto:info@3mills.com" TargetMode="External"/><Relationship Id="rId505" Type="http://schemas.openxmlformats.org/officeDocument/2006/relationships/hyperlink" Target="mailto:info@3mills.com" TargetMode="External"/><Relationship Id="rId526" Type="http://schemas.openxmlformats.org/officeDocument/2006/relationships/hyperlink" Target="mailto:info@shoreditchtownhall.com" TargetMode="External"/><Relationship Id="rId37" Type="http://schemas.openxmlformats.org/officeDocument/2006/relationships/hyperlink" Target="mailto:hires@thealbany.org.uk" TargetMode="External"/><Relationship Id="rId58" Type="http://schemas.openxmlformats.org/officeDocument/2006/relationships/hyperlink" Target="http://www.efdss.org/" TargetMode="External"/><Relationship Id="rId79" Type="http://schemas.openxmlformats.org/officeDocument/2006/relationships/hyperlink" Target="mailto:admin@claphamcommunityproject.org.uk" TargetMode="External"/><Relationship Id="rId102" Type="http://schemas.openxmlformats.org/officeDocument/2006/relationships/hyperlink" Target="http://www.dancecompanystudios.co.uk/" TargetMode="External"/><Relationship Id="rId123" Type="http://schemas.openxmlformats.org/officeDocument/2006/relationships/hyperlink" Target="http://www.dragonhall.org.uk/" TargetMode="External"/><Relationship Id="rId144" Type="http://schemas.openxmlformats.org/officeDocument/2006/relationships/hyperlink" Target="mailto:info@graeae.org" TargetMode="External"/><Relationship Id="rId330" Type="http://schemas.openxmlformats.org/officeDocument/2006/relationships/hyperlink" Target="mailto:bookings@radaenterprises.org" TargetMode="External"/><Relationship Id="rId547" Type="http://schemas.openxmlformats.org/officeDocument/2006/relationships/hyperlink" Target="http://www.theurdangacademy.com/" TargetMode="External"/><Relationship Id="rId568" Type="http://schemas.openxmlformats.org/officeDocument/2006/relationships/hyperlink" Target="mailto:info@stratford-circus.com" TargetMode="External"/><Relationship Id="rId90" Type="http://schemas.openxmlformats.org/officeDocument/2006/relationships/hyperlink" Target="http://www.cleanbreak.org.uk/" TargetMode="External"/><Relationship Id="rId165" Type="http://schemas.openxmlformats.org/officeDocument/2006/relationships/hyperlink" Target="http://www.islingtonartsfactory.org/" TargetMode="External"/><Relationship Id="rId186" Type="http://schemas.openxmlformats.org/officeDocument/2006/relationships/hyperlink" Target="mailto:lac@lanternarts.org" TargetMode="External"/><Relationship Id="rId351" Type="http://schemas.openxmlformats.org/officeDocument/2006/relationships/hyperlink" Target="http://www.rada.ac.uk/venues" TargetMode="External"/><Relationship Id="rId372" Type="http://schemas.openxmlformats.org/officeDocument/2006/relationships/hyperlink" Target="mailto:hiring@stgb.org.uk" TargetMode="External"/><Relationship Id="rId393" Type="http://schemas.openxmlformats.org/officeDocument/2006/relationships/hyperlink" Target="mailto:info@diorama-arts.org.uk" TargetMode="External"/><Relationship Id="rId407" Type="http://schemas.openxmlformats.org/officeDocument/2006/relationships/hyperlink" Target="mailto:roombookings@raindance.co.uk" TargetMode="External"/><Relationship Id="rId428" Type="http://schemas.openxmlformats.org/officeDocument/2006/relationships/hyperlink" Target="http://www.glypt.co.uk/" TargetMode="External"/><Relationship Id="rId449" Type="http://schemas.openxmlformats.org/officeDocument/2006/relationships/hyperlink" Target="http://www.paddingtonarts.org.uk/" TargetMode="External"/><Relationship Id="rId211" Type="http://schemas.openxmlformats.org/officeDocument/2006/relationships/hyperlink" Target="http://www.londonwelsh.org/" TargetMode="External"/><Relationship Id="rId232" Type="http://schemas.openxmlformats.org/officeDocument/2006/relationships/hyperlink" Target="mailto:admin@movingeast.co.uk" TargetMode="External"/><Relationship Id="rId253" Type="http://schemas.openxmlformats.org/officeDocument/2006/relationships/hyperlink" Target="http://www.ovalhouse.com/" TargetMode="External"/><Relationship Id="rId274" Type="http://schemas.openxmlformats.org/officeDocument/2006/relationships/hyperlink" Target="mailto:info@theplace.org.uk" TargetMode="External"/><Relationship Id="rId295" Type="http://schemas.openxmlformats.org/officeDocument/2006/relationships/hyperlink" Target="http://www.breakalegman.com/studiohire.htm" TargetMode="External"/><Relationship Id="rId309" Type="http://schemas.openxmlformats.org/officeDocument/2006/relationships/hyperlink" Target="http://www.rambert.org.uk/" TargetMode="External"/><Relationship Id="rId460" Type="http://schemas.openxmlformats.org/officeDocument/2006/relationships/hyperlink" Target="http://www.balletboyz.com/" TargetMode="External"/><Relationship Id="rId481" Type="http://schemas.openxmlformats.org/officeDocument/2006/relationships/hyperlink" Target="http://www.movingartsbase.eu/" TargetMode="External"/><Relationship Id="rId516" Type="http://schemas.openxmlformats.org/officeDocument/2006/relationships/hyperlink" Target="mailto:info@rochelleschool.org" TargetMode="External"/><Relationship Id="rId27" Type="http://schemas.openxmlformats.org/officeDocument/2006/relationships/hyperlink" Target="mailto:admin@artsadmin.co.uk" TargetMode="External"/><Relationship Id="rId48" Type="http://schemas.openxmlformats.org/officeDocument/2006/relationships/hyperlink" Target="http://www.thebridge-ttc.org/" TargetMode="External"/><Relationship Id="rId69" Type="http://schemas.openxmlformats.org/officeDocument/2006/relationships/hyperlink" Target="mailto:admin@chelseatheatre.org.uk" TargetMode="External"/><Relationship Id="rId113" Type="http://schemas.openxmlformats.org/officeDocument/2006/relationships/hyperlink" Target="http://www.danceworks.net/" TargetMode="External"/><Relationship Id="rId134" Type="http://schemas.openxmlformats.org/officeDocument/2006/relationships/hyperlink" Target="mailto:info@expressionsstudios.org.uk" TargetMode="External"/><Relationship Id="rId320" Type="http://schemas.openxmlformats.org/officeDocument/2006/relationships/hyperlink" Target="mailto:bookings@radaenterprises.org" TargetMode="External"/><Relationship Id="rId537" Type="http://schemas.openxmlformats.org/officeDocument/2006/relationships/hyperlink" Target="http://www.sylviayoungtheatreschool.co.uk/" TargetMode="External"/><Relationship Id="rId558" Type="http://schemas.openxmlformats.org/officeDocument/2006/relationships/hyperlink" Target="http://www.theurdangacademy.com/" TargetMode="External"/><Relationship Id="rId80" Type="http://schemas.openxmlformats.org/officeDocument/2006/relationships/hyperlink" Target="http://www.rehearseatccp.co.uk/" TargetMode="External"/><Relationship Id="rId155" Type="http://schemas.openxmlformats.org/officeDocument/2006/relationships/hyperlink" Target="mailto:info@hoxtonhall.co.uk" TargetMode="External"/><Relationship Id="rId176" Type="http://schemas.openxmlformats.org/officeDocument/2006/relationships/hyperlink" Target="http://www.jacksonslane.org.uk/" TargetMode="External"/><Relationship Id="rId197" Type="http://schemas.openxmlformats.org/officeDocument/2006/relationships/hyperlink" Target="http://www.lanternarts.org/" TargetMode="External"/><Relationship Id="rId341" Type="http://schemas.openxmlformats.org/officeDocument/2006/relationships/hyperlink" Target="http://www.rada.ac.uk/venues" TargetMode="External"/><Relationship Id="rId362" Type="http://schemas.openxmlformats.org/officeDocument/2006/relationships/hyperlink" Target="mailto:bookings@radaenterprises.org" TargetMode="External"/><Relationship Id="rId383" Type="http://schemas.openxmlformats.org/officeDocument/2006/relationships/hyperlink" Target="mailto:suzie@halfmoon.org.uk" TargetMode="External"/><Relationship Id="rId418" Type="http://schemas.openxmlformats.org/officeDocument/2006/relationships/hyperlink" Target="http://www.rehearsalspacelondon.co.uk/Studio-Hire-South-of-the-River/167-/Exchange-Theatre" TargetMode="External"/><Relationship Id="rId439" Type="http://schemas.openxmlformats.org/officeDocument/2006/relationships/hyperlink" Target="mailto:afrith@hangarartstrust.org" TargetMode="External"/><Relationship Id="rId201" Type="http://schemas.openxmlformats.org/officeDocument/2006/relationships/hyperlink" Target="http://www.londonbubble.org.uk/" TargetMode="External"/><Relationship Id="rId222" Type="http://schemas.openxmlformats.org/officeDocument/2006/relationships/hyperlink" Target="mailto:gail@tricycle.co.uk" TargetMode="External"/><Relationship Id="rId243" Type="http://schemas.openxmlformats.org/officeDocument/2006/relationships/hyperlink" Target="http://www.octobergallery.co.uk/" TargetMode="External"/><Relationship Id="rId264" Type="http://schemas.openxmlformats.org/officeDocument/2006/relationships/hyperlink" Target="http://www.pineapple.uk.com/" TargetMode="External"/><Relationship Id="rId285" Type="http://schemas.openxmlformats.org/officeDocument/2006/relationships/hyperlink" Target="http://www.theplace.org.uk/" TargetMode="External"/><Relationship Id="rId450" Type="http://schemas.openxmlformats.org/officeDocument/2006/relationships/hyperlink" Target="mailto:info@paddingtonarts.org.uk" TargetMode="External"/><Relationship Id="rId471" Type="http://schemas.openxmlformats.org/officeDocument/2006/relationships/hyperlink" Target="http://www.stgabrielshalls.org.uk/" TargetMode="External"/><Relationship Id="rId506" Type="http://schemas.openxmlformats.org/officeDocument/2006/relationships/hyperlink" Target="mailto:info@3mills.com" TargetMode="External"/><Relationship Id="rId17" Type="http://schemas.openxmlformats.org/officeDocument/2006/relationships/hyperlink" Target="http://www.actorscentre.co.uk/" TargetMode="External"/><Relationship Id="rId38" Type="http://schemas.openxmlformats.org/officeDocument/2006/relationships/hyperlink" Target="mailto:hires@thealbany.org.uk" TargetMode="External"/><Relationship Id="rId59" Type="http://schemas.openxmlformats.org/officeDocument/2006/relationships/hyperlink" Target="mailto:hire@efdss.org" TargetMode="External"/><Relationship Id="rId103" Type="http://schemas.openxmlformats.org/officeDocument/2006/relationships/hyperlink" Target="http://www.dancecompanystudios.co.uk/" TargetMode="External"/><Relationship Id="rId124" Type="http://schemas.openxmlformats.org/officeDocument/2006/relationships/hyperlink" Target="mailto:admin@thebloomsbury.com" TargetMode="External"/><Relationship Id="rId310" Type="http://schemas.openxmlformats.org/officeDocument/2006/relationships/hyperlink" Target="mailto:info@theroomsabove.org.uk" TargetMode="External"/><Relationship Id="rId492" Type="http://schemas.openxmlformats.org/officeDocument/2006/relationships/hyperlink" Target="http://www.3mills.com/" TargetMode="External"/><Relationship Id="rId527" Type="http://schemas.openxmlformats.org/officeDocument/2006/relationships/hyperlink" Target="http://www.shoreditchtownhall.com/" TargetMode="External"/><Relationship Id="rId548" Type="http://schemas.openxmlformats.org/officeDocument/2006/relationships/hyperlink" Target="mailto:info@theurdangacademy.com" TargetMode="External"/><Relationship Id="rId569" Type="http://schemas.openxmlformats.org/officeDocument/2006/relationships/hyperlink" Target="mailto:info@stratford-circus.com" TargetMode="External"/><Relationship Id="rId70" Type="http://schemas.openxmlformats.org/officeDocument/2006/relationships/hyperlink" Target="http://www.chelseatheatre.org.uk/" TargetMode="External"/><Relationship Id="rId91" Type="http://schemas.openxmlformats.org/officeDocument/2006/relationships/hyperlink" Target="http://www.thecaa.org/" TargetMode="External"/><Relationship Id="rId145" Type="http://schemas.openxmlformats.org/officeDocument/2006/relationships/hyperlink" Target="http://www.graeae.org/" TargetMode="External"/><Relationship Id="rId166" Type="http://schemas.openxmlformats.org/officeDocument/2006/relationships/hyperlink" Target="mailto:info@islingtonartsfactory.org" TargetMode="External"/><Relationship Id="rId187" Type="http://schemas.openxmlformats.org/officeDocument/2006/relationships/hyperlink" Target="http://www.lanternarts.org/" TargetMode="External"/><Relationship Id="rId331" Type="http://schemas.openxmlformats.org/officeDocument/2006/relationships/hyperlink" Target="mailto:bookings@radaenterprises.org" TargetMode="External"/><Relationship Id="rId352" Type="http://schemas.openxmlformats.org/officeDocument/2006/relationships/hyperlink" Target="http://www.rada.ac.uk/venues" TargetMode="External"/><Relationship Id="rId373" Type="http://schemas.openxmlformats.org/officeDocument/2006/relationships/hyperlink" Target="http://www.stgeorgesbloomsbury.org.uk/" TargetMode="External"/><Relationship Id="rId394" Type="http://schemas.openxmlformats.org/officeDocument/2006/relationships/hyperlink" Target="mailto:info@diorama-arts.org.uk" TargetMode="External"/><Relationship Id="rId408" Type="http://schemas.openxmlformats.org/officeDocument/2006/relationships/hyperlink" Target="http://www.rehearsalspacelondon.co.uk/Studio-Hire-North-of-the-River/154-/Raindance-Film-Festival" TargetMode="External"/><Relationship Id="rId429" Type="http://schemas.openxmlformats.org/officeDocument/2006/relationships/hyperlink" Target="mailto:info@glypt.co.uk" TargetMode="External"/><Relationship Id="rId1" Type="http://schemas.openxmlformats.org/officeDocument/2006/relationships/hyperlink" Target="mailto:info@theidentitystudios.com" TargetMode="External"/><Relationship Id="rId212" Type="http://schemas.openxmlformats.org/officeDocument/2006/relationships/hyperlink" Target="http://www.trinityfocus.org/" TargetMode="External"/><Relationship Id="rId233" Type="http://schemas.openxmlformats.org/officeDocument/2006/relationships/hyperlink" Target="http://www.movingeast.co.uk/" TargetMode="External"/><Relationship Id="rId254" Type="http://schemas.openxmlformats.org/officeDocument/2006/relationships/hyperlink" Target="mailto:office@painesplough.com" TargetMode="External"/><Relationship Id="rId440" Type="http://schemas.openxmlformats.org/officeDocument/2006/relationships/hyperlink" Target="http://www.hangarartstrust.org/" TargetMode="External"/><Relationship Id="rId28" Type="http://schemas.openxmlformats.org/officeDocument/2006/relationships/hyperlink" Target="mailto:admin@artsadmin.co.uk" TargetMode="External"/><Relationship Id="rId49" Type="http://schemas.openxmlformats.org/officeDocument/2006/relationships/hyperlink" Target="mailto:info@brixtoncommunitybase.org" TargetMode="External"/><Relationship Id="rId114" Type="http://schemas.openxmlformats.org/officeDocument/2006/relationships/hyperlink" Target="http://www.danceworks.net/" TargetMode="External"/><Relationship Id="rId275" Type="http://schemas.openxmlformats.org/officeDocument/2006/relationships/hyperlink" Target="mailto:info@theplace.org.uk" TargetMode="External"/><Relationship Id="rId296" Type="http://schemas.openxmlformats.org/officeDocument/2006/relationships/hyperlink" Target="mailto:hello@ragfactory.org.uk" TargetMode="External"/><Relationship Id="rId300" Type="http://schemas.openxmlformats.org/officeDocument/2006/relationships/hyperlink" Target="mailto:hello@ragfactory.org.uk" TargetMode="External"/><Relationship Id="rId461" Type="http://schemas.openxmlformats.org/officeDocument/2006/relationships/hyperlink" Target="mailto:info@balletboyz.com" TargetMode="External"/><Relationship Id="rId482" Type="http://schemas.openxmlformats.org/officeDocument/2006/relationships/hyperlink" Target="http://www.movingartsbase.eu/" TargetMode="External"/><Relationship Id="rId517" Type="http://schemas.openxmlformats.org/officeDocument/2006/relationships/hyperlink" Target="http://www.rochelleschool.org/" TargetMode="External"/><Relationship Id="rId538" Type="http://schemas.openxmlformats.org/officeDocument/2006/relationships/hyperlink" Target="http://www.sylviayoungtheatreschool.co.uk/" TargetMode="External"/><Relationship Id="rId559" Type="http://schemas.openxmlformats.org/officeDocument/2006/relationships/hyperlink" Target="http://www.theurdangacademy.com/" TargetMode="External"/><Relationship Id="rId60" Type="http://schemas.openxmlformats.org/officeDocument/2006/relationships/hyperlink" Target="http://www.efdss.org/" TargetMode="External"/><Relationship Id="rId81" Type="http://schemas.openxmlformats.org/officeDocument/2006/relationships/hyperlink" Target="mailto:admin@claphamcommunityproject.org.uk" TargetMode="External"/><Relationship Id="rId135" Type="http://schemas.openxmlformats.org/officeDocument/2006/relationships/hyperlink" Target="http://www.expressionsstudios.org.uk/" TargetMode="External"/><Relationship Id="rId156" Type="http://schemas.openxmlformats.org/officeDocument/2006/relationships/hyperlink" Target="http://www.hoxtonhall.co.uk/" TargetMode="External"/><Relationship Id="rId177" Type="http://schemas.openxmlformats.org/officeDocument/2006/relationships/hyperlink" Target="http://www.jacksonslane.org.uk/" TargetMode="External"/><Relationship Id="rId198" Type="http://schemas.openxmlformats.org/officeDocument/2006/relationships/hyperlink" Target="mailto:admin@londonbubble.org.uk" TargetMode="External"/><Relationship Id="rId321" Type="http://schemas.openxmlformats.org/officeDocument/2006/relationships/hyperlink" Target="http://www.rada.ac.uk/venues" TargetMode="External"/><Relationship Id="rId342" Type="http://schemas.openxmlformats.org/officeDocument/2006/relationships/hyperlink" Target="http://www.rada.ac.uk/venues" TargetMode="External"/><Relationship Id="rId363" Type="http://schemas.openxmlformats.org/officeDocument/2006/relationships/hyperlink" Target="http://www.rada.ac.uk/venues" TargetMode="External"/><Relationship Id="rId384" Type="http://schemas.openxmlformats.org/officeDocument/2006/relationships/hyperlink" Target="mailto:suzie@halfmoon.org.uk" TargetMode="External"/><Relationship Id="rId419" Type="http://schemas.openxmlformats.org/officeDocument/2006/relationships/hyperlink" Target="mailto:admin@theatrepeckham.co.uk" TargetMode="External"/><Relationship Id="rId570" Type="http://schemas.openxmlformats.org/officeDocument/2006/relationships/hyperlink" Target="http://www.stratford-circus.com/" TargetMode="External"/><Relationship Id="rId202" Type="http://schemas.openxmlformats.org/officeDocument/2006/relationships/hyperlink" Target="mailto:studiohire@londonschoolofcapoeira.com" TargetMode="External"/><Relationship Id="rId223" Type="http://schemas.openxmlformats.org/officeDocument/2006/relationships/hyperlink" Target="http://www.tricycle.co.uk/" TargetMode="External"/><Relationship Id="rId244" Type="http://schemas.openxmlformats.org/officeDocument/2006/relationships/hyperlink" Target="mailto:rentals@octobergallery.co.uk" TargetMode="External"/><Relationship Id="rId430" Type="http://schemas.openxmlformats.org/officeDocument/2006/relationships/hyperlink" Target="http://www.glypt.co.uk/" TargetMode="External"/><Relationship Id="rId18" Type="http://schemas.openxmlformats.org/officeDocument/2006/relationships/hyperlink" Target="http://www.actorscentre.co.uk/" TargetMode="External"/><Relationship Id="rId39" Type="http://schemas.openxmlformats.org/officeDocument/2006/relationships/hyperlink" Target="mailto:hires@thealbany.org.uk" TargetMode="External"/><Relationship Id="rId265" Type="http://schemas.openxmlformats.org/officeDocument/2006/relationships/hyperlink" Target="http://www.pineapple.uk.com/" TargetMode="External"/><Relationship Id="rId286" Type="http://schemas.openxmlformats.org/officeDocument/2006/relationships/hyperlink" Target="http://www.theplace.org.uk/" TargetMode="External"/><Relationship Id="rId451" Type="http://schemas.openxmlformats.org/officeDocument/2006/relationships/hyperlink" Target="http://www.paddingtonarts.org.uk/" TargetMode="External"/><Relationship Id="rId472" Type="http://schemas.openxmlformats.org/officeDocument/2006/relationships/hyperlink" Target="http://www.stgabrielshalls.org.uk/" TargetMode="External"/><Relationship Id="rId493" Type="http://schemas.openxmlformats.org/officeDocument/2006/relationships/hyperlink" Target="http://www.3mills.com/" TargetMode="External"/><Relationship Id="rId507" Type="http://schemas.openxmlformats.org/officeDocument/2006/relationships/hyperlink" Target="mailto:info@3mills.com" TargetMode="External"/><Relationship Id="rId528" Type="http://schemas.openxmlformats.org/officeDocument/2006/relationships/hyperlink" Target="http://www.shoreditchtownhall.com/" TargetMode="External"/><Relationship Id="rId549" Type="http://schemas.openxmlformats.org/officeDocument/2006/relationships/hyperlink" Target="http://www.theurdangacademy.com/" TargetMode="External"/><Relationship Id="rId50" Type="http://schemas.openxmlformats.org/officeDocument/2006/relationships/hyperlink" Target="http://www.bsvcc.org/" TargetMode="External"/><Relationship Id="rId104" Type="http://schemas.openxmlformats.org/officeDocument/2006/relationships/hyperlink" Target="mailto:info@danceworks.net" TargetMode="External"/><Relationship Id="rId125" Type="http://schemas.openxmlformats.org/officeDocument/2006/relationships/hyperlink" Target="http://www.thebloomsbury.com/" TargetMode="External"/><Relationship Id="rId146" Type="http://schemas.openxmlformats.org/officeDocument/2006/relationships/hyperlink" Target="mailto:info@hampsteadtheatre.com" TargetMode="External"/><Relationship Id="rId167" Type="http://schemas.openxmlformats.org/officeDocument/2006/relationships/hyperlink" Target="http://www.islingtonartsfactory.org/" TargetMode="External"/><Relationship Id="rId188" Type="http://schemas.openxmlformats.org/officeDocument/2006/relationships/hyperlink" Target="mailto:lac@lanternarts.org" TargetMode="External"/><Relationship Id="rId311" Type="http://schemas.openxmlformats.org/officeDocument/2006/relationships/hyperlink" Target="http://www.theroomsabove.org.uk/" TargetMode="External"/><Relationship Id="rId332" Type="http://schemas.openxmlformats.org/officeDocument/2006/relationships/hyperlink" Target="mailto:bookings@radaenterprises.org" TargetMode="External"/><Relationship Id="rId353" Type="http://schemas.openxmlformats.org/officeDocument/2006/relationships/hyperlink" Target="http://www.rada.ac.uk/venues" TargetMode="External"/><Relationship Id="rId374" Type="http://schemas.openxmlformats.org/officeDocument/2006/relationships/hyperlink" Target="mailto:info@theatrotechnis.com" TargetMode="External"/><Relationship Id="rId395" Type="http://schemas.openxmlformats.org/officeDocument/2006/relationships/hyperlink" Target="mailto:reception.istd2@istd.org" TargetMode="External"/><Relationship Id="rId409" Type="http://schemas.openxmlformats.org/officeDocument/2006/relationships/hyperlink" Target="mailto:roombookings@raindance.co.uk" TargetMode="External"/><Relationship Id="rId560" Type="http://schemas.openxmlformats.org/officeDocument/2006/relationships/hyperlink" Target="http://www.theurdangacademy.com/" TargetMode="External"/><Relationship Id="rId71" Type="http://schemas.openxmlformats.org/officeDocument/2006/relationships/hyperlink" Target="mailto:admin@chelseatheatre.org.uk" TargetMode="External"/><Relationship Id="rId92" Type="http://schemas.openxmlformats.org/officeDocument/2006/relationships/hyperlink" Target="mailto:director@dragonhall.org.uk" TargetMode="External"/><Relationship Id="rId213" Type="http://schemas.openxmlformats.org/officeDocument/2006/relationships/hyperlink" Target="mailto:brookgreen@rcdow.org.uk" TargetMode="External"/><Relationship Id="rId234" Type="http://schemas.openxmlformats.org/officeDocument/2006/relationships/hyperlink" Target="mailto:hollowayadmin@nyt.org.uk" TargetMode="External"/><Relationship Id="rId420" Type="http://schemas.openxmlformats.org/officeDocument/2006/relationships/hyperlink" Target="http://www.theatrepeckham.co.uk/" TargetMode="External"/><Relationship Id="rId2" Type="http://schemas.openxmlformats.org/officeDocument/2006/relationships/hyperlink" Target="https://maps.google.co.uk/maps?f=q&amp;source=s_q&amp;hl=en&amp;geocode=&amp;q=Identity+Acting+Studios,+Shacklewell+Lane,+London&amp;aq=0&amp;oq=identity+&amp;sll=51.55309," TargetMode="External"/><Relationship Id="rId29" Type="http://schemas.openxmlformats.org/officeDocument/2006/relationships/hyperlink" Target="mailto:admin@artsadmin.co.uk" TargetMode="External"/><Relationship Id="rId255" Type="http://schemas.openxmlformats.org/officeDocument/2006/relationships/hyperlink" Target="http://www.painesplough.com/" TargetMode="External"/><Relationship Id="rId276" Type="http://schemas.openxmlformats.org/officeDocument/2006/relationships/hyperlink" Target="mailto:info@theplace.org.uk" TargetMode="External"/><Relationship Id="rId297" Type="http://schemas.openxmlformats.org/officeDocument/2006/relationships/hyperlink" Target="http://www.ragfactory.org.uk/" TargetMode="External"/><Relationship Id="rId441" Type="http://schemas.openxmlformats.org/officeDocument/2006/relationships/hyperlink" Target="http://www.hangarartstrust.org/" TargetMode="External"/><Relationship Id="rId462" Type="http://schemas.openxmlformats.org/officeDocument/2006/relationships/hyperlink" Target="http://www.balletboyz.com/" TargetMode="External"/><Relationship Id="rId483" Type="http://schemas.openxmlformats.org/officeDocument/2006/relationships/hyperlink" Target="http://www.movingartsbase.eu/" TargetMode="External"/><Relationship Id="rId518" Type="http://schemas.openxmlformats.org/officeDocument/2006/relationships/hyperlink" Target="http://www.nationaloperastudio.org.uk/" TargetMode="External"/><Relationship Id="rId539" Type="http://schemas.openxmlformats.org/officeDocument/2006/relationships/hyperlink" Target="http://www.sylviayoungtheatreschool.co.uk/" TargetMode="External"/><Relationship Id="rId40" Type="http://schemas.openxmlformats.org/officeDocument/2006/relationships/hyperlink" Target="http://www.thealbany.org.uk/hireus/36/Room-Hire" TargetMode="External"/><Relationship Id="rId115" Type="http://schemas.openxmlformats.org/officeDocument/2006/relationships/hyperlink" Target="http://www.danceworks.net/" TargetMode="External"/><Relationship Id="rId136" Type="http://schemas.openxmlformats.org/officeDocument/2006/relationships/hyperlink" Target="http://www.expressionsstudios.org.uk/" TargetMode="External"/><Relationship Id="rId157" Type="http://schemas.openxmlformats.org/officeDocument/2006/relationships/hyperlink" Target="http://www.hoxtonhall.co.uk/" TargetMode="External"/><Relationship Id="rId178" Type="http://schemas.openxmlformats.org/officeDocument/2006/relationships/hyperlink" Target="mailto:space@jerwoodspace.co.uk" TargetMode="External"/><Relationship Id="rId301" Type="http://schemas.openxmlformats.org/officeDocument/2006/relationships/hyperlink" Target="mailto:hello@ragfactory.org.uk" TargetMode="External"/><Relationship Id="rId322" Type="http://schemas.openxmlformats.org/officeDocument/2006/relationships/hyperlink" Target="mailto:bookings@radaenterprises.org" TargetMode="External"/><Relationship Id="rId343" Type="http://schemas.openxmlformats.org/officeDocument/2006/relationships/hyperlink" Target="http://www.rada.ac.uk/venues" TargetMode="External"/><Relationship Id="rId364" Type="http://schemas.openxmlformats.org/officeDocument/2006/relationships/hyperlink" Target="http://www.rada.ac.uk/venues" TargetMode="External"/><Relationship Id="rId550" Type="http://schemas.openxmlformats.org/officeDocument/2006/relationships/hyperlink" Target="mailto:info@theurdangacademy.com" TargetMode="External"/><Relationship Id="rId61" Type="http://schemas.openxmlformats.org/officeDocument/2006/relationships/hyperlink" Target="mailto:hire@efdss.org" TargetMode="External"/><Relationship Id="rId82" Type="http://schemas.openxmlformats.org/officeDocument/2006/relationships/hyperlink" Target="mailto:admin@claphamcommunityproject.org.uk" TargetMode="External"/><Relationship Id="rId199" Type="http://schemas.openxmlformats.org/officeDocument/2006/relationships/hyperlink" Target="http://www.londonbubble.org.uk/" TargetMode="External"/><Relationship Id="rId203" Type="http://schemas.openxmlformats.org/officeDocument/2006/relationships/hyperlink" Target="http://www.londonschoolofcapoeira.com/" TargetMode="External"/><Relationship Id="rId385" Type="http://schemas.openxmlformats.org/officeDocument/2006/relationships/hyperlink" Target="mailto:suzie@halfmoon.org.uk" TargetMode="External"/><Relationship Id="rId571" Type="http://schemas.openxmlformats.org/officeDocument/2006/relationships/hyperlink" Target="http://www.stratford-circus.com/" TargetMode="External"/><Relationship Id="rId19" Type="http://schemas.openxmlformats.org/officeDocument/2006/relationships/hyperlink" Target="http://www.actorscentre.co.uk/" TargetMode="External"/><Relationship Id="rId224" Type="http://schemas.openxmlformats.org/officeDocument/2006/relationships/hyperlink" Target="mailto:info@makebelievearts.co.uk" TargetMode="External"/><Relationship Id="rId245" Type="http://schemas.openxmlformats.org/officeDocument/2006/relationships/hyperlink" Target="http://www.octobergallery.co.uk/" TargetMode="External"/><Relationship Id="rId266" Type="http://schemas.openxmlformats.org/officeDocument/2006/relationships/hyperlink" Target="mailto:info@theplace.org.uk" TargetMode="External"/><Relationship Id="rId287" Type="http://schemas.openxmlformats.org/officeDocument/2006/relationships/hyperlink" Target="http://www.theplace.org.uk/" TargetMode="External"/><Relationship Id="rId410" Type="http://schemas.openxmlformats.org/officeDocument/2006/relationships/hyperlink" Target="http://www.rehearsalspacelondon.co.uk/Studio-Hire-North-of-the-River/154-/Raindance-Film-Festival" TargetMode="External"/><Relationship Id="rId431" Type="http://schemas.openxmlformats.org/officeDocument/2006/relationships/hyperlink" Target="mailto:theteam@themidimusiccompany.co.uk" TargetMode="External"/><Relationship Id="rId452" Type="http://schemas.openxmlformats.org/officeDocument/2006/relationships/hyperlink" Target="http://www.paddingtonarts.org.uk/" TargetMode="External"/><Relationship Id="rId473" Type="http://schemas.openxmlformats.org/officeDocument/2006/relationships/hyperlink" Target="http://www.stgabrielshalls.org.uk/" TargetMode="External"/><Relationship Id="rId494" Type="http://schemas.openxmlformats.org/officeDocument/2006/relationships/hyperlink" Target="http://www.3mills.com/" TargetMode="External"/><Relationship Id="rId508" Type="http://schemas.openxmlformats.org/officeDocument/2006/relationships/hyperlink" Target="mailto:info@3mills.com" TargetMode="External"/><Relationship Id="rId529" Type="http://schemas.openxmlformats.org/officeDocument/2006/relationships/hyperlink" Target="http://www.shoreditchtownhall.com/" TargetMode="External"/><Relationship Id="rId30" Type="http://schemas.openxmlformats.org/officeDocument/2006/relationships/hyperlink" Target="http://www.artsadmin.co.uk/toynbee-studios/spaces" TargetMode="External"/><Relationship Id="rId105" Type="http://schemas.openxmlformats.org/officeDocument/2006/relationships/hyperlink" Target="http://www.danceworks.net/" TargetMode="External"/><Relationship Id="rId126" Type="http://schemas.openxmlformats.org/officeDocument/2006/relationships/hyperlink" Target="mailto:admin@ett.org.uk" TargetMode="External"/><Relationship Id="rId147" Type="http://schemas.openxmlformats.org/officeDocument/2006/relationships/hyperlink" Target="http://www.hampsteadtheatre.com/" TargetMode="External"/><Relationship Id="rId168" Type="http://schemas.openxmlformats.org/officeDocument/2006/relationships/hyperlink" Target="mailto:reception@jacksonslane.org.uk" TargetMode="External"/><Relationship Id="rId312" Type="http://schemas.openxmlformats.org/officeDocument/2006/relationships/hyperlink" Target="mailto:info@theroomsabove.org.uk" TargetMode="External"/><Relationship Id="rId333" Type="http://schemas.openxmlformats.org/officeDocument/2006/relationships/hyperlink" Target="mailto:bookings@radaenterprises.org" TargetMode="External"/><Relationship Id="rId354" Type="http://schemas.openxmlformats.org/officeDocument/2006/relationships/hyperlink" Target="http://www.rada.ac.uk/venues" TargetMode="External"/><Relationship Id="rId540" Type="http://schemas.openxmlformats.org/officeDocument/2006/relationships/hyperlink" Target="http://www.sylviayoungtheatreschool.co.uk/" TargetMode="External"/><Relationship Id="rId51" Type="http://schemas.openxmlformats.org/officeDocument/2006/relationships/hyperlink" Target="mailto:info@brixtoncommunitybase.org" TargetMode="External"/><Relationship Id="rId72" Type="http://schemas.openxmlformats.org/officeDocument/2006/relationships/hyperlink" Target="mailto:admin@chelseatheatre.org.uk" TargetMode="External"/><Relationship Id="rId93" Type="http://schemas.openxmlformats.org/officeDocument/2006/relationships/hyperlink" Target="http://www.dragonhall.org.uk/" TargetMode="External"/><Relationship Id="rId189" Type="http://schemas.openxmlformats.org/officeDocument/2006/relationships/hyperlink" Target="mailto:lac@lanternarts.org" TargetMode="External"/><Relationship Id="rId375" Type="http://schemas.openxmlformats.org/officeDocument/2006/relationships/hyperlink" Target="http://www.theatrotechnis.com/" TargetMode="External"/><Relationship Id="rId396" Type="http://schemas.openxmlformats.org/officeDocument/2006/relationships/hyperlink" Target="http://www.istd.org/istd2-hire" TargetMode="External"/><Relationship Id="rId561" Type="http://schemas.openxmlformats.org/officeDocument/2006/relationships/hyperlink" Target="http://www.theurdangacademy.com/" TargetMode="External"/><Relationship Id="rId3" Type="http://schemas.openxmlformats.org/officeDocument/2006/relationships/hyperlink" Target="mailto:info@abacus-arts.org.uk" TargetMode="External"/><Relationship Id="rId214" Type="http://schemas.openxmlformats.org/officeDocument/2006/relationships/hyperlink" Target="http://www.trinityfocus.org/" TargetMode="External"/><Relationship Id="rId235" Type="http://schemas.openxmlformats.org/officeDocument/2006/relationships/hyperlink" Target="http://www.rehearsalspacelondon.co.uk/Studio-Hire-North-of-the-River/148-/National-Youth-Theatre" TargetMode="External"/><Relationship Id="rId256" Type="http://schemas.openxmlformats.org/officeDocument/2006/relationships/hyperlink" Target="http://www.pineapple.uk.com/" TargetMode="External"/><Relationship Id="rId277" Type="http://schemas.openxmlformats.org/officeDocument/2006/relationships/hyperlink" Target="mailto:info@theplace.org.uk" TargetMode="External"/><Relationship Id="rId298" Type="http://schemas.openxmlformats.org/officeDocument/2006/relationships/hyperlink" Target="mailto:hello@ragfactory.org.uk" TargetMode="External"/><Relationship Id="rId400" Type="http://schemas.openxmlformats.org/officeDocument/2006/relationships/hyperlink" Target="http://www.istd.org/istd2-hire" TargetMode="External"/><Relationship Id="rId421" Type="http://schemas.openxmlformats.org/officeDocument/2006/relationships/hyperlink" Target="mailto:info@losttheatre.co.uk" TargetMode="External"/><Relationship Id="rId442" Type="http://schemas.openxmlformats.org/officeDocument/2006/relationships/hyperlink" Target="http://www.hangarartstrust.org/" TargetMode="External"/><Relationship Id="rId463" Type="http://schemas.openxmlformats.org/officeDocument/2006/relationships/hyperlink" Target="mailto:info@balletboyz.com" TargetMode="External"/><Relationship Id="rId484" Type="http://schemas.openxmlformats.org/officeDocument/2006/relationships/hyperlink" Target="http://www.swcbrixton.com/" TargetMode="External"/><Relationship Id="rId519" Type="http://schemas.openxmlformats.org/officeDocument/2006/relationships/hyperlink" Target="mailto:assistant@nationaloperastudio.org.uk" TargetMode="External"/><Relationship Id="rId116" Type="http://schemas.openxmlformats.org/officeDocument/2006/relationships/hyperlink" Target="http://www.danceworks.net/" TargetMode="External"/><Relationship Id="rId137" Type="http://schemas.openxmlformats.org/officeDocument/2006/relationships/hyperlink" Target="http://www.expressionsstudios.org.uk/" TargetMode="External"/><Relationship Id="rId158" Type="http://schemas.openxmlformats.org/officeDocument/2006/relationships/hyperlink" Target="mailto:hire@theinvisibledot.com" TargetMode="External"/><Relationship Id="rId302" Type="http://schemas.openxmlformats.org/officeDocument/2006/relationships/hyperlink" Target="http://www.ragfactory.org.uk/" TargetMode="External"/><Relationship Id="rId323" Type="http://schemas.openxmlformats.org/officeDocument/2006/relationships/hyperlink" Target="mailto:bookings@radaenterprises.org" TargetMode="External"/><Relationship Id="rId344" Type="http://schemas.openxmlformats.org/officeDocument/2006/relationships/hyperlink" Target="http://www.rada.ac.uk/venues" TargetMode="External"/><Relationship Id="rId530" Type="http://schemas.openxmlformats.org/officeDocument/2006/relationships/hyperlink" Target="http://www.shoreditchtownhall.com/" TargetMode="External"/><Relationship Id="rId20" Type="http://schemas.openxmlformats.org/officeDocument/2006/relationships/hyperlink" Target="http://www.actorscentre.co.uk/" TargetMode="External"/><Relationship Id="rId41" Type="http://schemas.openxmlformats.org/officeDocument/2006/relationships/hyperlink" Target="mailto:admin@thebridge-ttc.org" TargetMode="External"/><Relationship Id="rId62" Type="http://schemas.openxmlformats.org/officeDocument/2006/relationships/hyperlink" Target="http://www.efdss.org/" TargetMode="External"/><Relationship Id="rId83" Type="http://schemas.openxmlformats.org/officeDocument/2006/relationships/hyperlink" Target="http://www.rehearseatccp.co.uk/" TargetMode="External"/><Relationship Id="rId179" Type="http://schemas.openxmlformats.org/officeDocument/2006/relationships/hyperlink" Target="http://www.jerwoodspace.co.uk/" TargetMode="External"/><Relationship Id="rId365" Type="http://schemas.openxmlformats.org/officeDocument/2006/relationships/hyperlink" Target="http://www.rada.ac.uk/venues" TargetMode="External"/><Relationship Id="rId386" Type="http://schemas.openxmlformats.org/officeDocument/2006/relationships/hyperlink" Target="http://www.rehearsalspacelondon.co.uk/Studio-Hire-North-of-the-River/55-/Diorama-Arts-Studios" TargetMode="External"/><Relationship Id="rId551" Type="http://schemas.openxmlformats.org/officeDocument/2006/relationships/hyperlink" Target="mailto:info@theurdangacademy.com" TargetMode="External"/><Relationship Id="rId572" Type="http://schemas.openxmlformats.org/officeDocument/2006/relationships/hyperlink" Target="mailto:info@stratford-circus.com" TargetMode="External"/><Relationship Id="rId190" Type="http://schemas.openxmlformats.org/officeDocument/2006/relationships/hyperlink" Target="mailto:lac@lanternarts.org" TargetMode="External"/><Relationship Id="rId204" Type="http://schemas.openxmlformats.org/officeDocument/2006/relationships/hyperlink" Target="mailto:studiohire@londonschoolofcapoeira.com" TargetMode="External"/><Relationship Id="rId225" Type="http://schemas.openxmlformats.org/officeDocument/2006/relationships/hyperlink" Target="http://www.rehearsalspacelondon.co.uk/studio-hire-south-of-the-river" TargetMode="External"/><Relationship Id="rId246" Type="http://schemas.openxmlformats.org/officeDocument/2006/relationships/hyperlink" Target="mailto:ojo@outofjoint.co.uk" TargetMode="External"/><Relationship Id="rId267" Type="http://schemas.openxmlformats.org/officeDocument/2006/relationships/hyperlink" Target="http://www.theplace.org.uk/" TargetMode="External"/><Relationship Id="rId288" Type="http://schemas.openxmlformats.org/officeDocument/2006/relationships/hyperlink" Target="mailto:roomhire@thepoorschool.com" TargetMode="External"/><Relationship Id="rId411" Type="http://schemas.openxmlformats.org/officeDocument/2006/relationships/hyperlink" Target="mailto:ashraf.neswar@towerhamlets.gov.uk" TargetMode="External"/><Relationship Id="rId432" Type="http://schemas.openxmlformats.org/officeDocument/2006/relationships/hyperlink" Target="http://www.themidimusiccompany.co.uk/" TargetMode="External"/><Relationship Id="rId453" Type="http://schemas.openxmlformats.org/officeDocument/2006/relationships/hyperlink" Target="http://www.paddingtonarts.org.uk/" TargetMode="External"/><Relationship Id="rId474" Type="http://schemas.openxmlformats.org/officeDocument/2006/relationships/hyperlink" Target="mailto:jess@rudeye.com" TargetMode="External"/><Relationship Id="rId509" Type="http://schemas.openxmlformats.org/officeDocument/2006/relationships/hyperlink" Target="mailto:info@3mills.com" TargetMode="External"/><Relationship Id="rId106" Type="http://schemas.openxmlformats.org/officeDocument/2006/relationships/hyperlink" Target="mailto:info@danceworks.net" TargetMode="External"/><Relationship Id="rId127" Type="http://schemas.openxmlformats.org/officeDocument/2006/relationships/hyperlink" Target="http://www.ett.org.uk/" TargetMode="External"/><Relationship Id="rId313" Type="http://schemas.openxmlformats.org/officeDocument/2006/relationships/hyperlink" Target="http://www.theroomsabove.org.uk/" TargetMode="External"/><Relationship Id="rId495" Type="http://schemas.openxmlformats.org/officeDocument/2006/relationships/hyperlink" Target="http://www.3mills.com/" TargetMode="External"/><Relationship Id="rId10" Type="http://schemas.openxmlformats.org/officeDocument/2006/relationships/hyperlink" Target="https://maps.google.co.uk/maps?f=q&amp;source=s_q&amp;hl=en&amp;geocode=&amp;q=Identity+Acting+Studios,+Shacklewell+Lane,+London&amp;aq=0&amp;oq=identity+&amp;sll=51.55309," TargetMode="External"/><Relationship Id="rId31" Type="http://schemas.openxmlformats.org/officeDocument/2006/relationships/hyperlink" Target="http://www.artsadmin.co.uk/toynbee-studios/spaces" TargetMode="External"/><Relationship Id="rId52" Type="http://schemas.openxmlformats.org/officeDocument/2006/relationships/hyperlink" Target="http://www.bsvcc.org/" TargetMode="External"/><Relationship Id="rId73" Type="http://schemas.openxmlformats.org/officeDocument/2006/relationships/hyperlink" Target="mailto:admin@chelseatheatre.org.uk" TargetMode="External"/><Relationship Id="rId94" Type="http://schemas.openxmlformats.org/officeDocument/2006/relationships/hyperlink" Target="mailto:danceattic@hotmail.com" TargetMode="External"/><Relationship Id="rId148" Type="http://schemas.openxmlformats.org/officeDocument/2006/relationships/hyperlink" Target="mailto:conferences@heythrop.ac.uk" TargetMode="External"/><Relationship Id="rId169" Type="http://schemas.openxmlformats.org/officeDocument/2006/relationships/hyperlink" Target="http://www.jacksonslane.org.uk/" TargetMode="External"/><Relationship Id="rId334" Type="http://schemas.openxmlformats.org/officeDocument/2006/relationships/hyperlink" Target="mailto:bookings@radaenterprises.org" TargetMode="External"/><Relationship Id="rId355" Type="http://schemas.openxmlformats.org/officeDocument/2006/relationships/hyperlink" Target="http://www.rada.ac.uk/venues" TargetMode="External"/><Relationship Id="rId376" Type="http://schemas.openxmlformats.org/officeDocument/2006/relationships/hyperlink" Target="http://www.whireledart.co.uk/" TargetMode="External"/><Relationship Id="rId397" Type="http://schemas.openxmlformats.org/officeDocument/2006/relationships/hyperlink" Target="mailto:reception.istd2@istd.org" TargetMode="External"/><Relationship Id="rId520" Type="http://schemas.openxmlformats.org/officeDocument/2006/relationships/hyperlink" Target="mailto:info@shoreditchtownhall.com" TargetMode="External"/><Relationship Id="rId541" Type="http://schemas.openxmlformats.org/officeDocument/2006/relationships/hyperlink" Target="http://www.sylviayoungtheatreschool.co.uk/" TargetMode="External"/><Relationship Id="rId562" Type="http://schemas.openxmlformats.org/officeDocument/2006/relationships/hyperlink" Target="http://www.theurdangacademy.com/" TargetMode="External"/><Relationship Id="rId4" Type="http://schemas.openxmlformats.org/officeDocument/2006/relationships/hyperlink" Target="http://www.abacus-arts.org.uk/" TargetMode="External"/><Relationship Id="rId180" Type="http://schemas.openxmlformats.org/officeDocument/2006/relationships/hyperlink" Target="mailto:space@jerwoodspace.co.uk" TargetMode="External"/><Relationship Id="rId215" Type="http://schemas.openxmlformats.org/officeDocument/2006/relationships/hyperlink" Target="http://www.trinityfocus.org/" TargetMode="External"/><Relationship Id="rId236" Type="http://schemas.openxmlformats.org/officeDocument/2006/relationships/hyperlink" Target="http://www.meetingrooms.org.uk/" TargetMode="External"/><Relationship Id="rId257" Type="http://schemas.openxmlformats.org/officeDocument/2006/relationships/hyperlink" Target="http://www.pineapple.uk.com/" TargetMode="External"/><Relationship Id="rId278" Type="http://schemas.openxmlformats.org/officeDocument/2006/relationships/hyperlink" Target="http://www.theplace.org.uk/" TargetMode="External"/><Relationship Id="rId401" Type="http://schemas.openxmlformats.org/officeDocument/2006/relationships/hyperlink" Target="http://www.pleasance.co.uk/islington/spaces/rehearsal-space---the-boiler-room" TargetMode="External"/><Relationship Id="rId422" Type="http://schemas.openxmlformats.org/officeDocument/2006/relationships/hyperlink" Target="http://www.losttheatre.co.uk/" TargetMode="External"/><Relationship Id="rId443" Type="http://schemas.openxmlformats.org/officeDocument/2006/relationships/hyperlink" Target="mailto:info@southlondondancestudios.co.uk" TargetMode="External"/><Relationship Id="rId464" Type="http://schemas.openxmlformats.org/officeDocument/2006/relationships/hyperlink" Target="mailto:theclub@alfordhouse.org.uk" TargetMode="External"/><Relationship Id="rId303" Type="http://schemas.openxmlformats.org/officeDocument/2006/relationships/hyperlink" Target="http://www.ragfactory.org.uk/" TargetMode="External"/><Relationship Id="rId485" Type="http://schemas.openxmlformats.org/officeDocument/2006/relationships/hyperlink" Target="mailto:info@independance.co.uk" TargetMode="External"/><Relationship Id="rId42" Type="http://schemas.openxmlformats.org/officeDocument/2006/relationships/hyperlink" Target="http://www.thebridge-ttc.org/" TargetMode="External"/><Relationship Id="rId84" Type="http://schemas.openxmlformats.org/officeDocument/2006/relationships/hyperlink" Target="http://www.rehearseatccp.co.uk/" TargetMode="External"/><Relationship Id="rId138" Type="http://schemas.openxmlformats.org/officeDocument/2006/relationships/hyperlink" Target="mailto:info@factorylondon.com" TargetMode="External"/><Relationship Id="rId345" Type="http://schemas.openxmlformats.org/officeDocument/2006/relationships/hyperlink" Target="http://www.rada.ac.uk/venues" TargetMode="External"/><Relationship Id="rId387" Type="http://schemas.openxmlformats.org/officeDocument/2006/relationships/hyperlink" Target="http://www.rehearsalspacelondon.co.uk/Studio-Hire-North-of-the-River/138-/Half-Moon" TargetMode="External"/><Relationship Id="rId510" Type="http://schemas.openxmlformats.org/officeDocument/2006/relationships/hyperlink" Target="mailto:roomhire@sjp.org.uk" TargetMode="External"/><Relationship Id="rId552" Type="http://schemas.openxmlformats.org/officeDocument/2006/relationships/hyperlink" Target="mailto:info@theurdangacademy.com" TargetMode="External"/><Relationship Id="rId191" Type="http://schemas.openxmlformats.org/officeDocument/2006/relationships/hyperlink" Target="mailto:lac@lanternarts.org" TargetMode="External"/><Relationship Id="rId205" Type="http://schemas.openxmlformats.org/officeDocument/2006/relationships/hyperlink" Target="http://www.londonschoolofcapoeira.com/" TargetMode="External"/><Relationship Id="rId247" Type="http://schemas.openxmlformats.org/officeDocument/2006/relationships/hyperlink" Target="http://www.outofjoint.co.uk/" TargetMode="External"/><Relationship Id="rId412" Type="http://schemas.openxmlformats.org/officeDocument/2006/relationships/hyperlink" Target="http://www.rehearsalspacelondon.co.uk/Studio-Hire-North-of-the-River/46-/Kobi-Nazrul-Centre" TargetMode="External"/><Relationship Id="rId107" Type="http://schemas.openxmlformats.org/officeDocument/2006/relationships/hyperlink" Target="http://www.danceworks.net/" TargetMode="External"/><Relationship Id="rId289" Type="http://schemas.openxmlformats.org/officeDocument/2006/relationships/hyperlink" Target="http://www.thepoorschool.com/" TargetMode="External"/><Relationship Id="rId454" Type="http://schemas.openxmlformats.org/officeDocument/2006/relationships/hyperlink" Target="mailto:info@paddingtonarts.org.uk" TargetMode="External"/><Relationship Id="rId496" Type="http://schemas.openxmlformats.org/officeDocument/2006/relationships/hyperlink" Target="http://www.3mills.com/" TargetMode="External"/><Relationship Id="rId11" Type="http://schemas.openxmlformats.org/officeDocument/2006/relationships/hyperlink" Target="https://maps.google.co.uk/maps?f=q&amp;source=s_q&amp;hl=en&amp;geocode=&amp;q=Identity+Acting+Studios,+Shacklewell+Lane,+London&amp;aq=0&amp;oq=identity+&amp;sll=51.55309," TargetMode="External"/><Relationship Id="rId53" Type="http://schemas.openxmlformats.org/officeDocument/2006/relationships/hyperlink" Target="mailto:info@calderbookshop.com" TargetMode="External"/><Relationship Id="rId149" Type="http://schemas.openxmlformats.org/officeDocument/2006/relationships/hyperlink" Target="http://www.heythrop.ac.uk/" TargetMode="External"/><Relationship Id="rId314" Type="http://schemas.openxmlformats.org/officeDocument/2006/relationships/hyperlink" Target="mailto:info@theroomsabove.org.uk" TargetMode="External"/><Relationship Id="rId356" Type="http://schemas.openxmlformats.org/officeDocument/2006/relationships/hyperlink" Target="http://www.rada.ac.uk/venues" TargetMode="External"/><Relationship Id="rId398" Type="http://schemas.openxmlformats.org/officeDocument/2006/relationships/hyperlink" Target="mailto:reception.istd2@istd.org" TargetMode="External"/><Relationship Id="rId521" Type="http://schemas.openxmlformats.org/officeDocument/2006/relationships/hyperlink" Target="http://www.shoreditchtownhall.com/" TargetMode="External"/><Relationship Id="rId563" Type="http://schemas.openxmlformats.org/officeDocument/2006/relationships/hyperlink" Target="http://www.theurdangacademy.com/" TargetMode="External"/><Relationship Id="rId95" Type="http://schemas.openxmlformats.org/officeDocument/2006/relationships/hyperlink" Target="http://www.danceattic.com/" TargetMode="External"/><Relationship Id="rId160" Type="http://schemas.openxmlformats.org/officeDocument/2006/relationships/hyperlink" Target="mailto:hire@theinvisibledot.com" TargetMode="External"/><Relationship Id="rId216" Type="http://schemas.openxmlformats.org/officeDocument/2006/relationships/hyperlink" Target="mailto:brookgreen@rcdow.org.uk" TargetMode="External"/><Relationship Id="rId423" Type="http://schemas.openxmlformats.org/officeDocument/2006/relationships/hyperlink" Target="mailto:info@losttheatre.co.uk" TargetMode="External"/><Relationship Id="rId258" Type="http://schemas.openxmlformats.org/officeDocument/2006/relationships/hyperlink" Target="http://www.pineapple.uk.com/" TargetMode="External"/><Relationship Id="rId465" Type="http://schemas.openxmlformats.org/officeDocument/2006/relationships/hyperlink" Target="http://www.alfordhouse.org.uk/" TargetMode="External"/><Relationship Id="rId22" Type="http://schemas.openxmlformats.org/officeDocument/2006/relationships/hyperlink" Target="mailto:rebecca@arch468.com" TargetMode="External"/><Relationship Id="rId64" Type="http://schemas.openxmlformats.org/officeDocument/2006/relationships/hyperlink" Target="http://www.efdss.org/" TargetMode="External"/><Relationship Id="rId118" Type="http://schemas.openxmlformats.org/officeDocument/2006/relationships/hyperlink" Target="mailto:director@dragonhall.org.uk" TargetMode="External"/><Relationship Id="rId325" Type="http://schemas.openxmlformats.org/officeDocument/2006/relationships/hyperlink" Target="mailto:bookings@radaenterprises.org" TargetMode="External"/><Relationship Id="rId367" Type="http://schemas.openxmlformats.org/officeDocument/2006/relationships/hyperlink" Target="http://www.space.org.uk/" TargetMode="External"/><Relationship Id="rId532" Type="http://schemas.openxmlformats.org/officeDocument/2006/relationships/hyperlink" Target="mailto:info@graeae.org" TargetMode="External"/><Relationship Id="rId574" Type="http://schemas.openxmlformats.org/officeDocument/2006/relationships/drawing" Target="../drawings/drawing1.xml"/><Relationship Id="rId171" Type="http://schemas.openxmlformats.org/officeDocument/2006/relationships/hyperlink" Target="mailto:reception@jacksonslane.org.uk" TargetMode="External"/><Relationship Id="rId227" Type="http://schemas.openxmlformats.org/officeDocument/2006/relationships/hyperlink" Target="http://www.menierchocolatefactory.com/" TargetMode="External"/><Relationship Id="rId269" Type="http://schemas.openxmlformats.org/officeDocument/2006/relationships/hyperlink" Target="mailto:info@theplace.org.uk" TargetMode="External"/><Relationship Id="rId434" Type="http://schemas.openxmlformats.org/officeDocument/2006/relationships/hyperlink" Target="http://www.themidimusiccompany.co.uk/" TargetMode="External"/><Relationship Id="rId476" Type="http://schemas.openxmlformats.org/officeDocument/2006/relationships/hyperlink" Target="http://www.marylandstudioz.com/" TargetMode="External"/><Relationship Id="rId33" Type="http://schemas.openxmlformats.org/officeDocument/2006/relationships/hyperlink" Target="http://www.artsadmin.co.uk/toynbee-studios/spaces" TargetMode="External"/><Relationship Id="rId129" Type="http://schemas.openxmlformats.org/officeDocument/2006/relationships/hyperlink" Target="http://www.etceteratheatre.com/" TargetMode="External"/><Relationship Id="rId280" Type="http://schemas.openxmlformats.org/officeDocument/2006/relationships/hyperlink" Target="http://www.theplace.org.uk/" TargetMode="External"/><Relationship Id="rId336" Type="http://schemas.openxmlformats.org/officeDocument/2006/relationships/hyperlink" Target="mailto:bookings@radaenterprises.org" TargetMode="External"/><Relationship Id="rId501" Type="http://schemas.openxmlformats.org/officeDocument/2006/relationships/hyperlink" Target="mailto:info@3mills.com" TargetMode="External"/><Relationship Id="rId543" Type="http://schemas.openxmlformats.org/officeDocument/2006/relationships/hyperlink" Target="http://www.sylviayoungtheatreschool.co.uk/" TargetMode="External"/><Relationship Id="rId75" Type="http://schemas.openxmlformats.org/officeDocument/2006/relationships/hyperlink" Target="http://www.chelseatheatre.org.uk/" TargetMode="External"/><Relationship Id="rId140" Type="http://schemas.openxmlformats.org/officeDocument/2006/relationships/hyperlink" Target="mailto:info@factorylondon.com" TargetMode="External"/><Relationship Id="rId182" Type="http://schemas.openxmlformats.org/officeDocument/2006/relationships/hyperlink" Target="mailto:space@jerwoodspace.co.uk" TargetMode="External"/><Relationship Id="rId378" Type="http://schemas.openxmlformats.org/officeDocument/2006/relationships/hyperlink" Target="http://www.alra.co.uk/" TargetMode="External"/><Relationship Id="rId403" Type="http://schemas.openxmlformats.org/officeDocument/2006/relationships/hyperlink" Target="http://www.pleasance.co.uk/islington/spaces/rehearsal-space---the-boiler-room" TargetMode="External"/><Relationship Id="rId6" Type="http://schemas.openxmlformats.org/officeDocument/2006/relationships/hyperlink" Target="http://www.actorscentre.co.uk/" TargetMode="External"/><Relationship Id="rId238" Type="http://schemas.openxmlformats.org/officeDocument/2006/relationships/hyperlink" Target="mailto:hollowayadmin@nyt.org.uk" TargetMode="External"/><Relationship Id="rId445" Type="http://schemas.openxmlformats.org/officeDocument/2006/relationships/hyperlink" Target="mailto:william.cooper@towerhamlets.gov.uk" TargetMode="External"/><Relationship Id="rId487" Type="http://schemas.openxmlformats.org/officeDocument/2006/relationships/hyperlink" Target="http://www.londonfieldsdancestudio.com/studio-hire.php" TargetMode="External"/><Relationship Id="rId291" Type="http://schemas.openxmlformats.org/officeDocument/2006/relationships/hyperlink" Target="mailto:roomhire@thepoorschool.com" TargetMode="External"/><Relationship Id="rId305" Type="http://schemas.openxmlformats.org/officeDocument/2006/relationships/hyperlink" Target="http://www.ragfactory.org.uk/" TargetMode="External"/><Relationship Id="rId347" Type="http://schemas.openxmlformats.org/officeDocument/2006/relationships/hyperlink" Target="http://www.rada.ac.uk/venues" TargetMode="External"/><Relationship Id="rId512" Type="http://schemas.openxmlformats.org/officeDocument/2006/relationships/hyperlink" Target="mailto:roomhire@sjp.org.uk" TargetMode="External"/><Relationship Id="rId44" Type="http://schemas.openxmlformats.org/officeDocument/2006/relationships/hyperlink" Target="mailto:admin@thebridge-ttc.org" TargetMode="External"/><Relationship Id="rId86" Type="http://schemas.openxmlformats.org/officeDocument/2006/relationships/hyperlink" Target="http://www.cleanbreak.org.uk/" TargetMode="External"/><Relationship Id="rId151" Type="http://schemas.openxmlformats.org/officeDocument/2006/relationships/hyperlink" Target="http://www.hollylodge.org.uk/" TargetMode="External"/><Relationship Id="rId389" Type="http://schemas.openxmlformats.org/officeDocument/2006/relationships/hyperlink" Target="http://www.rehearsalspacelondon.co.uk/Studio-Hire-North-of-the-River/138-/Half-Moon" TargetMode="External"/><Relationship Id="rId554" Type="http://schemas.openxmlformats.org/officeDocument/2006/relationships/hyperlink" Target="mailto:info@theurdangacademy.com" TargetMode="External"/><Relationship Id="rId193" Type="http://schemas.openxmlformats.org/officeDocument/2006/relationships/hyperlink" Target="http://www.lanternarts.org/" TargetMode="External"/><Relationship Id="rId207" Type="http://schemas.openxmlformats.org/officeDocument/2006/relationships/hyperlink" Target="http://www.thelondontheatre.com/" TargetMode="External"/><Relationship Id="rId249" Type="http://schemas.openxmlformats.org/officeDocument/2006/relationships/hyperlink" Target="http://www.ovalhouse.com/" TargetMode="External"/><Relationship Id="rId414" Type="http://schemas.openxmlformats.org/officeDocument/2006/relationships/hyperlink" Target="http://www.rehearsalspacelondon.co.uk/Studio-Hire-North-of-the-River/46-/Kobi-Nazrul-Centre" TargetMode="External"/><Relationship Id="rId456" Type="http://schemas.openxmlformats.org/officeDocument/2006/relationships/hyperlink" Target="mailto:info@paddingtonarts.org.uk" TargetMode="External"/><Relationship Id="rId498" Type="http://schemas.openxmlformats.org/officeDocument/2006/relationships/hyperlink" Target="http://www.3mills.com/" TargetMode="External"/><Relationship Id="rId13" Type="http://schemas.openxmlformats.org/officeDocument/2006/relationships/hyperlink" Target="mailto:operations@actorscentre.co.uk" TargetMode="External"/><Relationship Id="rId109" Type="http://schemas.openxmlformats.org/officeDocument/2006/relationships/hyperlink" Target="mailto:info@danceworks.net" TargetMode="External"/><Relationship Id="rId260" Type="http://schemas.openxmlformats.org/officeDocument/2006/relationships/hyperlink" Target="http://www.pineapple.uk.com/" TargetMode="External"/><Relationship Id="rId316" Type="http://schemas.openxmlformats.org/officeDocument/2006/relationships/hyperlink" Target="mailto:info@theroomsabove.org.uk" TargetMode="External"/><Relationship Id="rId523" Type="http://schemas.openxmlformats.org/officeDocument/2006/relationships/hyperlink" Target="mailto:info@shoreditchtownhall.com" TargetMode="External"/><Relationship Id="rId55" Type="http://schemas.openxmlformats.org/officeDocument/2006/relationships/hyperlink" Target="mailto:info@ycbc.co.uk" TargetMode="External"/><Relationship Id="rId97" Type="http://schemas.openxmlformats.org/officeDocument/2006/relationships/hyperlink" Target="http://www.dancecompanystudios.co.uk/" TargetMode="External"/><Relationship Id="rId120" Type="http://schemas.openxmlformats.org/officeDocument/2006/relationships/hyperlink" Target="http://www.dragonhall.org.uk/" TargetMode="External"/><Relationship Id="rId358" Type="http://schemas.openxmlformats.org/officeDocument/2006/relationships/hyperlink" Target="http://www.rada.ac.uk/venues" TargetMode="External"/><Relationship Id="rId565" Type="http://schemas.openxmlformats.org/officeDocument/2006/relationships/hyperlink" Target="http://www.sohogyms.com/" TargetMode="External"/><Relationship Id="rId162" Type="http://schemas.openxmlformats.org/officeDocument/2006/relationships/hyperlink" Target="mailto:hire@theinvisibledot.com" TargetMode="External"/><Relationship Id="rId218" Type="http://schemas.openxmlformats.org/officeDocument/2006/relationships/hyperlink" Target="mailto:trish@tricycle.co.uk" TargetMode="External"/><Relationship Id="rId425" Type="http://schemas.openxmlformats.org/officeDocument/2006/relationships/hyperlink" Target="mailto:kim@polkatheatre.com" TargetMode="External"/><Relationship Id="rId467" Type="http://schemas.openxmlformats.org/officeDocument/2006/relationships/hyperlink" Target="mailto:theclub@alfordhouse.org.uk" TargetMode="External"/><Relationship Id="rId271" Type="http://schemas.openxmlformats.org/officeDocument/2006/relationships/hyperlink" Target="mailto:info@theplace.org.uk" TargetMode="External"/><Relationship Id="rId24" Type="http://schemas.openxmlformats.org/officeDocument/2006/relationships/hyperlink" Target="http://www.artsadmin.co.uk/toynbee-studios/spaces" TargetMode="External"/><Relationship Id="rId66" Type="http://schemas.openxmlformats.org/officeDocument/2006/relationships/hyperlink" Target="http://www.efdss.org/" TargetMode="External"/><Relationship Id="rId131" Type="http://schemas.openxmlformats.org/officeDocument/2006/relationships/hyperlink" Target="http://www.expressionsstudios.org.uk/" TargetMode="External"/><Relationship Id="rId327" Type="http://schemas.openxmlformats.org/officeDocument/2006/relationships/hyperlink" Target="mailto:bookings@radaenterprises.org" TargetMode="External"/><Relationship Id="rId369" Type="http://schemas.openxmlformats.org/officeDocument/2006/relationships/hyperlink" Target="http://www.stgeorgesbloomsbury.org.uk/" TargetMode="External"/><Relationship Id="rId534" Type="http://schemas.openxmlformats.org/officeDocument/2006/relationships/hyperlink" Target="http://www.sylviayoungtheatreschool.co.uk/" TargetMode="External"/><Relationship Id="rId173" Type="http://schemas.openxmlformats.org/officeDocument/2006/relationships/hyperlink" Target="mailto:reception@jacksonslane.org.uk" TargetMode="External"/><Relationship Id="rId229" Type="http://schemas.openxmlformats.org/officeDocument/2006/relationships/hyperlink" Target="mailto:info@makebelievearts.co.uk" TargetMode="External"/><Relationship Id="rId380" Type="http://schemas.openxmlformats.org/officeDocument/2006/relationships/hyperlink" Target="http://www.stageworksstudios.co.uk/" TargetMode="External"/><Relationship Id="rId436" Type="http://schemas.openxmlformats.org/officeDocument/2006/relationships/hyperlink" Target="http://www.hangarartstrust.org/" TargetMode="External"/><Relationship Id="rId240" Type="http://schemas.openxmlformats.org/officeDocument/2006/relationships/hyperlink" Target="http://www.meetingrooms.org.uk/" TargetMode="External"/><Relationship Id="rId478" Type="http://schemas.openxmlformats.org/officeDocument/2006/relationships/hyperlink" Target="http://www.marylandstudioz.com/" TargetMode="External"/><Relationship Id="rId35" Type="http://schemas.openxmlformats.org/officeDocument/2006/relationships/hyperlink" Target="mailto:hires@thealbany.org.uk" TargetMode="External"/><Relationship Id="rId77" Type="http://schemas.openxmlformats.org/officeDocument/2006/relationships/hyperlink" Target="http://www.chelseatheatre.org.uk/" TargetMode="External"/><Relationship Id="rId100" Type="http://schemas.openxmlformats.org/officeDocument/2006/relationships/hyperlink" Target="mailto:hire@dancecompanystudios.co.uk" TargetMode="External"/><Relationship Id="rId282" Type="http://schemas.openxmlformats.org/officeDocument/2006/relationships/hyperlink" Target="http://www.theplace.org.uk/" TargetMode="External"/><Relationship Id="rId338" Type="http://schemas.openxmlformats.org/officeDocument/2006/relationships/hyperlink" Target="mailto:bookings@radaenterprises.org" TargetMode="External"/><Relationship Id="rId503" Type="http://schemas.openxmlformats.org/officeDocument/2006/relationships/hyperlink" Target="mailto:info@3mills.com" TargetMode="External"/><Relationship Id="rId545" Type="http://schemas.openxmlformats.org/officeDocument/2006/relationships/hyperlink" Target="mailto:info@yati.org.uk" TargetMode="External"/><Relationship Id="rId8" Type="http://schemas.openxmlformats.org/officeDocument/2006/relationships/hyperlink" Target="mailto:info@theidentitystudios.com" TargetMode="External"/><Relationship Id="rId142" Type="http://schemas.openxmlformats.org/officeDocument/2006/relationships/hyperlink" Target="mailto:info@factorylondon.com" TargetMode="External"/><Relationship Id="rId184" Type="http://schemas.openxmlformats.org/officeDocument/2006/relationships/hyperlink" Target="mailto:space@jerwoodspace.co.uk" TargetMode="External"/><Relationship Id="rId391" Type="http://schemas.openxmlformats.org/officeDocument/2006/relationships/hyperlink" Target="http://www.rehearsalspacelondon.co.uk/Studio-Hire-North-of-the-River/55-/Diorama-Arts-Studios" TargetMode="External"/><Relationship Id="rId405" Type="http://schemas.openxmlformats.org/officeDocument/2006/relationships/hyperlink" Target="http://www.rehearsalspacelondon.co.uk/Studio-Hire-North-of-the-River/150-/Treadwells" TargetMode="External"/><Relationship Id="rId447" Type="http://schemas.openxmlformats.org/officeDocument/2006/relationships/hyperlink" Target="http://www.rehearsalstudioslondon.net/London/pembroke-house-hall/" TargetMode="External"/><Relationship Id="rId251" Type="http://schemas.openxmlformats.org/officeDocument/2006/relationships/hyperlink" Target="http://www.ovalhouse.com/" TargetMode="External"/><Relationship Id="rId489" Type="http://schemas.openxmlformats.org/officeDocument/2006/relationships/hyperlink" Target="mailto:elisa@ayatheatre.com" TargetMode="External"/><Relationship Id="rId46" Type="http://schemas.openxmlformats.org/officeDocument/2006/relationships/hyperlink" Target="http://www.thebridge-ttc.org/" TargetMode="External"/><Relationship Id="rId293" Type="http://schemas.openxmlformats.org/officeDocument/2006/relationships/hyperlink" Target="http://www.thepoorschool.com/" TargetMode="External"/><Relationship Id="rId307" Type="http://schemas.openxmlformats.org/officeDocument/2006/relationships/hyperlink" Target="http://www.rambert.org.uk/" TargetMode="External"/><Relationship Id="rId349" Type="http://schemas.openxmlformats.org/officeDocument/2006/relationships/hyperlink" Target="http://www.rada.ac.uk/venues" TargetMode="External"/><Relationship Id="rId514" Type="http://schemas.openxmlformats.org/officeDocument/2006/relationships/hyperlink" Target="mailto:info@rochelleschool.org" TargetMode="External"/><Relationship Id="rId556" Type="http://schemas.openxmlformats.org/officeDocument/2006/relationships/hyperlink" Target="mailto:info@theurdangacademy.com" TargetMode="External"/><Relationship Id="rId88" Type="http://schemas.openxmlformats.org/officeDocument/2006/relationships/hyperlink" Target="mailto:general@cleanbreak.org.uk" TargetMode="External"/><Relationship Id="rId111" Type="http://schemas.openxmlformats.org/officeDocument/2006/relationships/hyperlink" Target="mailto:info@danceworks.net" TargetMode="External"/><Relationship Id="rId153" Type="http://schemas.openxmlformats.org/officeDocument/2006/relationships/hyperlink" Target="http://www.hoxtonhall.co.uk/" TargetMode="External"/><Relationship Id="rId195" Type="http://schemas.openxmlformats.org/officeDocument/2006/relationships/hyperlink" Target="http://www.lanternarts.org/" TargetMode="External"/><Relationship Id="rId209" Type="http://schemas.openxmlformats.org/officeDocument/2006/relationships/hyperlink" Target="http://www.londonwelsh.org/" TargetMode="External"/><Relationship Id="rId360" Type="http://schemas.openxmlformats.org/officeDocument/2006/relationships/hyperlink" Target="mailto:bookings@radaenterprises.org" TargetMode="External"/><Relationship Id="rId416" Type="http://schemas.openxmlformats.org/officeDocument/2006/relationships/hyperlink" Target="http://www.tara-arts.com/" TargetMode="External"/><Relationship Id="rId220" Type="http://schemas.openxmlformats.org/officeDocument/2006/relationships/hyperlink" Target="mailto:gail@tricycle.co.uk" TargetMode="External"/><Relationship Id="rId458" Type="http://schemas.openxmlformats.org/officeDocument/2006/relationships/hyperlink" Target="http://www.apiarystudios.org/" TargetMode="External"/><Relationship Id="rId15" Type="http://schemas.openxmlformats.org/officeDocument/2006/relationships/hyperlink" Target="mailto:operations@actorscentre.co.uk" TargetMode="External"/><Relationship Id="rId57" Type="http://schemas.openxmlformats.org/officeDocument/2006/relationships/hyperlink" Target="mailto:hire@efdss.org" TargetMode="External"/><Relationship Id="rId262" Type="http://schemas.openxmlformats.org/officeDocument/2006/relationships/hyperlink" Target="http://www.pineapple.uk.com/" TargetMode="External"/><Relationship Id="rId318" Type="http://schemas.openxmlformats.org/officeDocument/2006/relationships/hyperlink" Target="mailto:info@theroomsabove.org.uk" TargetMode="External"/><Relationship Id="rId525" Type="http://schemas.openxmlformats.org/officeDocument/2006/relationships/hyperlink" Target="mailto:info@shoreditchtownhall.com" TargetMode="External"/><Relationship Id="rId567" Type="http://schemas.openxmlformats.org/officeDocument/2006/relationships/hyperlink" Target="mailto:info@stratford-circus.com" TargetMode="External"/><Relationship Id="rId99" Type="http://schemas.openxmlformats.org/officeDocument/2006/relationships/hyperlink" Target="http://www.danceattic.com/" TargetMode="External"/><Relationship Id="rId122" Type="http://schemas.openxmlformats.org/officeDocument/2006/relationships/hyperlink" Target="mailto:director@dragonhall.org.uk" TargetMode="External"/><Relationship Id="rId164" Type="http://schemas.openxmlformats.org/officeDocument/2006/relationships/hyperlink" Target="mailto:info@islingtonartsfactory.org" TargetMode="External"/><Relationship Id="rId371" Type="http://schemas.openxmlformats.org/officeDocument/2006/relationships/hyperlink" Target="http://www.stgeorgesbloomsbury.org.uk/" TargetMode="External"/><Relationship Id="rId427" Type="http://schemas.openxmlformats.org/officeDocument/2006/relationships/hyperlink" Target="mailto:info@glypt.co.uk" TargetMode="External"/><Relationship Id="rId469" Type="http://schemas.openxmlformats.org/officeDocument/2006/relationships/hyperlink" Target="http://www.alfordhouse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/>
  </sheetViews>
  <sheetFormatPr defaultColWidth="11" defaultRowHeight="15.75" x14ac:dyDescent="0.25"/>
  <cols>
    <col min="1" max="1" width="43.625" customWidth="1"/>
    <col min="2" max="2" width="94.5" customWidth="1"/>
  </cols>
  <sheetData>
    <row r="1" spans="1:2" ht="31.5" x14ac:dyDescent="0.5">
      <c r="A1" s="130" t="s">
        <v>989</v>
      </c>
      <c r="B1" s="121"/>
    </row>
    <row r="3" spans="1:2" x14ac:dyDescent="0.25">
      <c r="A3" t="s">
        <v>990</v>
      </c>
    </row>
    <row r="5" spans="1:2" x14ac:dyDescent="0.25">
      <c r="A5" s="1" t="s">
        <v>991</v>
      </c>
      <c r="B5" t="s">
        <v>995</v>
      </c>
    </row>
    <row r="6" spans="1:2" x14ac:dyDescent="0.25">
      <c r="A6" s="1" t="s">
        <v>6</v>
      </c>
      <c r="B6" t="s">
        <v>996</v>
      </c>
    </row>
    <row r="7" spans="1:2" ht="38.1" customHeight="1" x14ac:dyDescent="0.25">
      <c r="A7" s="129" t="s">
        <v>992</v>
      </c>
      <c r="B7" s="128" t="s">
        <v>997</v>
      </c>
    </row>
    <row r="8" spans="1:2" x14ac:dyDescent="0.25">
      <c r="A8" s="1" t="s">
        <v>1314</v>
      </c>
      <c r="B8" t="s">
        <v>1001</v>
      </c>
    </row>
    <row r="9" spans="1:2" x14ac:dyDescent="0.25">
      <c r="A9" s="1" t="s">
        <v>1315</v>
      </c>
      <c r="B9" t="s">
        <v>1309</v>
      </c>
    </row>
    <row r="10" spans="1:2" x14ac:dyDescent="0.25">
      <c r="A10" s="1" t="s">
        <v>1316</v>
      </c>
      <c r="B10" t="s">
        <v>1000</v>
      </c>
    </row>
    <row r="11" spans="1:2" x14ac:dyDescent="0.25">
      <c r="A11" s="1" t="s">
        <v>1318</v>
      </c>
      <c r="B11" t="s">
        <v>1310</v>
      </c>
    </row>
    <row r="12" spans="1:2" x14ac:dyDescent="0.25">
      <c r="A12" s="1" t="s">
        <v>1317</v>
      </c>
      <c r="B12" t="s">
        <v>1311</v>
      </c>
    </row>
    <row r="13" spans="1:2" x14ac:dyDescent="0.25">
      <c r="A13" s="1" t="s">
        <v>1319</v>
      </c>
      <c r="B13" t="s">
        <v>1312</v>
      </c>
    </row>
    <row r="14" spans="1:2" x14ac:dyDescent="0.25">
      <c r="A14" s="1" t="s">
        <v>1320</v>
      </c>
      <c r="B14" t="s">
        <v>1321</v>
      </c>
    </row>
    <row r="16" spans="1:2" x14ac:dyDescent="0.25">
      <c r="A16" s="1" t="s">
        <v>993</v>
      </c>
      <c r="B16" t="s">
        <v>998</v>
      </c>
    </row>
    <row r="17" spans="1:2" x14ac:dyDescent="0.25">
      <c r="A17" s="1" t="s">
        <v>994</v>
      </c>
      <c r="B17" t="s">
        <v>999</v>
      </c>
    </row>
    <row r="20" spans="1:2" ht="23.25" x14ac:dyDescent="0.35">
      <c r="A20" s="132" t="s">
        <v>1326</v>
      </c>
      <c r="B20" s="132"/>
    </row>
  </sheetData>
  <mergeCells count="1">
    <mergeCell ref="A20:B20"/>
  </mergeCells>
  <hyperlinks>
    <hyperlink ref="A5" location="'Headline Stats'!A1" display="Headline Statistics"/>
    <hyperlink ref="A6" location="Notes!A1" display="Notes"/>
    <hyperlink ref="A7" location="'Main Sheet'!A1" display="Main Sheet"/>
    <hyperlink ref="A16" location="'Excluded Spaces'!A1" display="Excluded Spaces"/>
    <hyperlink ref="A17" location="'Removing differentials &gt;+-2000'!A1" display="Outliers Removed"/>
    <hyperlink ref="A8" location="'By Hourly Cost'!A1" display="Cheapest Spaces by Hour"/>
    <hyperlink ref="A10" location="'By Weekly Cost'!A1" display="Spaces by Week"/>
    <hyperlink ref="A9" location="'By Daily Cost'!A1" display="Spaces by Day"/>
    <hyperlink ref="A11" location="'By £ per m2 per hour'!A1" display="Most Value by Square Meter - Hourly"/>
    <hyperlink ref="A12" location="'By £ per m2 per day'!A1" display="Most Value by Square Meter - Daily"/>
    <hyperlink ref="A13" location="'By £ per m2 per week'!A1" display=" Value by Square Meter - Weekly"/>
    <hyperlink ref="A14" location="'By Area (m2)'!A1" display="By Area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2"/>
  <sheetViews>
    <sheetView topLeftCell="A51" workbookViewId="0">
      <selection activeCell="A2" sqref="A2:D302"/>
    </sheetView>
  </sheetViews>
  <sheetFormatPr defaultColWidth="11" defaultRowHeight="15.75" x14ac:dyDescent="0.25"/>
  <cols>
    <col min="1" max="1" width="36" style="4" customWidth="1"/>
    <col min="2" max="2" width="10.875" style="2"/>
    <col min="4" max="4" width="6.625" style="2" customWidth="1"/>
  </cols>
  <sheetData>
    <row r="1" spans="1:4" x14ac:dyDescent="0.25">
      <c r="C1" s="2"/>
      <c r="D1" s="122"/>
    </row>
    <row r="2" spans="1:4" s="4" customFormat="1" x14ac:dyDescent="0.25">
      <c r="A2" s="16" t="s">
        <v>940</v>
      </c>
      <c r="B2" s="18" t="s">
        <v>54</v>
      </c>
      <c r="C2" s="18" t="s">
        <v>164</v>
      </c>
      <c r="D2" s="123" t="s">
        <v>20</v>
      </c>
    </row>
    <row r="3" spans="1:4" x14ac:dyDescent="0.25">
      <c r="A3" s="16" t="s">
        <v>1076</v>
      </c>
      <c r="B3" s="38">
        <v>1.9672131147540983</v>
      </c>
      <c r="C3" s="38">
        <v>600</v>
      </c>
      <c r="D3" s="29">
        <v>305</v>
      </c>
    </row>
    <row r="4" spans="1:4" x14ac:dyDescent="0.25">
      <c r="A4" s="16" t="s">
        <v>1034</v>
      </c>
      <c r="B4" s="38">
        <v>2.2321428571428572</v>
      </c>
      <c r="C4" s="38">
        <v>500</v>
      </c>
      <c r="D4" s="44">
        <v>224</v>
      </c>
    </row>
    <row r="5" spans="1:4" x14ac:dyDescent="0.25">
      <c r="A5" s="16" t="s">
        <v>1044</v>
      </c>
      <c r="B5" s="38">
        <v>2.3809523809523809</v>
      </c>
      <c r="C5" s="38">
        <v>500</v>
      </c>
      <c r="D5" s="29">
        <v>210</v>
      </c>
    </row>
    <row r="6" spans="1:4" x14ac:dyDescent="0.25">
      <c r="A6" s="16" t="s">
        <v>1007</v>
      </c>
      <c r="B6" s="38">
        <v>2.6742734890354787</v>
      </c>
      <c r="C6" s="38">
        <v>300</v>
      </c>
      <c r="D6" s="35">
        <v>112.17999999999999</v>
      </c>
    </row>
    <row r="7" spans="1:4" x14ac:dyDescent="0.25">
      <c r="A7" s="16" t="s">
        <v>1061</v>
      </c>
      <c r="B7" s="38">
        <v>2.75</v>
      </c>
      <c r="C7" s="38">
        <v>550</v>
      </c>
      <c r="D7" s="35">
        <v>200</v>
      </c>
    </row>
    <row r="8" spans="1:4" x14ac:dyDescent="0.25">
      <c r="A8" s="16" t="s">
        <v>1225</v>
      </c>
      <c r="B8" s="38">
        <v>3.0836438391365792</v>
      </c>
      <c r="C8" s="38">
        <v>1200</v>
      </c>
      <c r="D8" s="29">
        <v>389.15000000000003</v>
      </c>
    </row>
    <row r="9" spans="1:4" x14ac:dyDescent="0.25">
      <c r="A9" s="16" t="s">
        <v>1114</v>
      </c>
      <c r="B9" s="38">
        <v>3.363722005221788</v>
      </c>
      <c r="C9" s="38">
        <v>750</v>
      </c>
      <c r="D9" s="35">
        <v>222.967296</v>
      </c>
    </row>
    <row r="10" spans="1:4" x14ac:dyDescent="0.25">
      <c r="A10" s="16" t="s">
        <v>1111</v>
      </c>
      <c r="B10" s="38">
        <v>3.9473684210526314</v>
      </c>
      <c r="C10" s="38">
        <v>750</v>
      </c>
      <c r="D10" s="29">
        <v>190</v>
      </c>
    </row>
    <row r="11" spans="1:4" x14ac:dyDescent="0.25">
      <c r="A11" s="16" t="s">
        <v>1149</v>
      </c>
      <c r="B11" s="38">
        <v>4.2857142857142856</v>
      </c>
      <c r="C11" s="38">
        <v>900</v>
      </c>
      <c r="D11" s="35">
        <v>210</v>
      </c>
    </row>
    <row r="12" spans="1:4" x14ac:dyDescent="0.25">
      <c r="A12" s="16" t="s">
        <v>1062</v>
      </c>
      <c r="B12" s="38">
        <v>4.4800000000000004</v>
      </c>
      <c r="C12" s="38">
        <v>560</v>
      </c>
      <c r="D12" s="29">
        <v>125</v>
      </c>
    </row>
    <row r="13" spans="1:4" x14ac:dyDescent="0.25">
      <c r="A13" s="16" t="s">
        <v>1243</v>
      </c>
      <c r="B13" s="38">
        <v>4.6621621621621623</v>
      </c>
      <c r="C13" s="38">
        <v>1380</v>
      </c>
      <c r="D13" s="35">
        <v>296</v>
      </c>
    </row>
    <row r="14" spans="1:4" x14ac:dyDescent="0.25">
      <c r="A14" s="16" t="s">
        <v>1187</v>
      </c>
      <c r="B14" s="38">
        <v>4.7556069728997699</v>
      </c>
      <c r="C14" s="38">
        <v>1025</v>
      </c>
      <c r="D14" s="57">
        <v>215.53505279999999</v>
      </c>
    </row>
    <row r="15" spans="1:4" x14ac:dyDescent="0.25">
      <c r="A15" s="16" t="s">
        <v>1039</v>
      </c>
      <c r="B15" s="38">
        <v>4.7619047619047619</v>
      </c>
      <c r="C15" s="38">
        <v>500</v>
      </c>
      <c r="D15" s="35">
        <v>105</v>
      </c>
    </row>
    <row r="16" spans="1:4" x14ac:dyDescent="0.25">
      <c r="A16" s="16" t="s">
        <v>1042</v>
      </c>
      <c r="B16" s="38">
        <v>4.8076923076923075</v>
      </c>
      <c r="C16" s="38">
        <v>500</v>
      </c>
      <c r="D16" s="29">
        <v>104</v>
      </c>
    </row>
    <row r="17" spans="1:4" x14ac:dyDescent="0.25">
      <c r="A17" s="16" t="s">
        <v>1083</v>
      </c>
      <c r="B17" s="38">
        <v>4.9747436093678248</v>
      </c>
      <c r="C17" s="38">
        <v>650</v>
      </c>
      <c r="D17" s="29">
        <v>130.66</v>
      </c>
    </row>
    <row r="18" spans="1:4" x14ac:dyDescent="0.25">
      <c r="A18" s="16" t="s">
        <v>1059</v>
      </c>
      <c r="B18" s="38">
        <v>5.0925925925925926</v>
      </c>
      <c r="C18" s="38">
        <v>550</v>
      </c>
      <c r="D18" s="35">
        <v>108</v>
      </c>
    </row>
    <row r="19" spans="1:4" x14ac:dyDescent="0.25">
      <c r="A19" s="16" t="s">
        <v>1228</v>
      </c>
      <c r="B19" s="38">
        <v>5.208333333333333</v>
      </c>
      <c r="C19" s="38">
        <v>1250</v>
      </c>
      <c r="D19" s="44">
        <v>240</v>
      </c>
    </row>
    <row r="20" spans="1:4" x14ac:dyDescent="0.25">
      <c r="A20" s="16" t="s">
        <v>1344</v>
      </c>
      <c r="B20" s="34">
        <v>5.333333333333333</v>
      </c>
      <c r="C20" s="33">
        <v>1200</v>
      </c>
      <c r="D20" s="131">
        <v>225</v>
      </c>
    </row>
    <row r="21" spans="1:4" x14ac:dyDescent="0.25">
      <c r="A21" s="16" t="s">
        <v>1057</v>
      </c>
      <c r="B21" s="38">
        <v>5.3838484546360919</v>
      </c>
      <c r="C21" s="38">
        <v>540</v>
      </c>
      <c r="D21" s="29">
        <v>100.3</v>
      </c>
    </row>
    <row r="22" spans="1:4" x14ac:dyDescent="0.25">
      <c r="A22" s="16" t="s">
        <v>1011</v>
      </c>
      <c r="B22" s="38">
        <v>5.3988157436433299</v>
      </c>
      <c r="C22" s="38">
        <v>310</v>
      </c>
      <c r="D22" s="29">
        <v>57.42</v>
      </c>
    </row>
    <row r="23" spans="1:4" x14ac:dyDescent="0.25">
      <c r="A23" s="16" t="s">
        <v>1121</v>
      </c>
      <c r="B23" s="38">
        <v>5.5714285714285712</v>
      </c>
      <c r="C23" s="38">
        <v>780</v>
      </c>
      <c r="D23" s="29">
        <v>140</v>
      </c>
    </row>
    <row r="24" spans="1:4" x14ac:dyDescent="0.25">
      <c r="A24" s="16" t="s">
        <v>1147</v>
      </c>
      <c r="B24" s="38">
        <v>5.5876327062767741</v>
      </c>
      <c r="C24" s="38">
        <v>900</v>
      </c>
      <c r="D24" s="35">
        <v>161.07</v>
      </c>
    </row>
    <row r="25" spans="1:4" x14ac:dyDescent="0.25">
      <c r="A25" s="16" t="s">
        <v>1094</v>
      </c>
      <c r="B25" s="38">
        <v>5.666666666666667</v>
      </c>
      <c r="C25" s="38">
        <v>680</v>
      </c>
      <c r="D25" s="35">
        <v>120</v>
      </c>
    </row>
    <row r="26" spans="1:4" x14ac:dyDescent="0.25">
      <c r="A26" s="16" t="s">
        <v>1020</v>
      </c>
      <c r="B26" s="38">
        <v>5.7142857142857144</v>
      </c>
      <c r="C26" s="38">
        <v>400</v>
      </c>
      <c r="D26" s="35">
        <v>70</v>
      </c>
    </row>
    <row r="27" spans="1:4" x14ac:dyDescent="0.25">
      <c r="A27" s="16" t="s">
        <v>1028</v>
      </c>
      <c r="B27" s="38">
        <v>5.8147047422147562</v>
      </c>
      <c r="C27" s="38">
        <v>450</v>
      </c>
      <c r="D27" s="35">
        <v>77.39</v>
      </c>
    </row>
    <row r="28" spans="1:4" x14ac:dyDescent="0.25">
      <c r="A28" s="16" t="s">
        <v>1063</v>
      </c>
      <c r="B28" s="38">
        <v>5.8182718494676902</v>
      </c>
      <c r="C28" s="38">
        <v>564</v>
      </c>
      <c r="D28" s="35">
        <v>96.935999999999993</v>
      </c>
    </row>
    <row r="29" spans="1:4" x14ac:dyDescent="0.25">
      <c r="A29" s="16" t="s">
        <v>1260</v>
      </c>
      <c r="B29" s="38">
        <v>5.8980811575967289</v>
      </c>
      <c r="C29" s="38">
        <v>1500</v>
      </c>
      <c r="D29" s="35">
        <v>254.32</v>
      </c>
    </row>
    <row r="30" spans="1:4" x14ac:dyDescent="0.25">
      <c r="A30" s="16" t="s">
        <v>1004</v>
      </c>
      <c r="B30" s="38">
        <v>5.9523809523809526</v>
      </c>
      <c r="C30" s="38">
        <v>250</v>
      </c>
      <c r="D30" s="29">
        <v>42</v>
      </c>
    </row>
    <row r="31" spans="1:4" x14ac:dyDescent="0.25">
      <c r="A31" s="16" t="s">
        <v>1079</v>
      </c>
      <c r="B31" s="38">
        <v>6.0525812059771269</v>
      </c>
      <c r="C31" s="38">
        <v>625</v>
      </c>
      <c r="D31" s="57">
        <v>103.26172896</v>
      </c>
    </row>
    <row r="32" spans="1:4" x14ac:dyDescent="0.25">
      <c r="A32" s="16" t="s">
        <v>1099</v>
      </c>
      <c r="B32" s="38">
        <v>6.1114021302601698</v>
      </c>
      <c r="C32" s="38">
        <v>700</v>
      </c>
      <c r="D32" s="29">
        <v>114.54000000000002</v>
      </c>
    </row>
    <row r="33" spans="1:4" x14ac:dyDescent="0.25">
      <c r="A33" s="16" t="s">
        <v>1113</v>
      </c>
      <c r="B33" s="38">
        <v>6.25</v>
      </c>
      <c r="C33" s="38">
        <v>750</v>
      </c>
      <c r="D33" s="44">
        <v>120</v>
      </c>
    </row>
    <row r="34" spans="1:4" x14ac:dyDescent="0.25">
      <c r="A34" s="16" t="s">
        <v>1169</v>
      </c>
      <c r="B34" s="38">
        <v>6.2946844542162115</v>
      </c>
      <c r="C34" s="38">
        <v>1000</v>
      </c>
      <c r="D34" s="35">
        <v>158.86419840000002</v>
      </c>
    </row>
    <row r="35" spans="1:4" x14ac:dyDescent="0.25">
      <c r="A35" s="16" t="s">
        <v>1142</v>
      </c>
      <c r="B35" s="38">
        <v>6.2962962962962967</v>
      </c>
      <c r="C35" s="38">
        <v>850</v>
      </c>
      <c r="D35" s="35">
        <v>135</v>
      </c>
    </row>
    <row r="36" spans="1:4" x14ac:dyDescent="0.25">
      <c r="A36" s="16" t="s">
        <v>1018</v>
      </c>
      <c r="B36" s="38">
        <v>6.3492063492063489</v>
      </c>
      <c r="C36" s="38">
        <v>400</v>
      </c>
      <c r="D36" s="35">
        <v>63</v>
      </c>
    </row>
    <row r="37" spans="1:4" x14ac:dyDescent="0.25">
      <c r="A37" s="16" t="s">
        <v>1019</v>
      </c>
      <c r="B37" s="38">
        <v>6.3492063492063489</v>
      </c>
      <c r="C37" s="38">
        <v>400</v>
      </c>
      <c r="D37" s="35">
        <v>63</v>
      </c>
    </row>
    <row r="38" spans="1:4" x14ac:dyDescent="0.25">
      <c r="A38" s="16" t="s">
        <v>1150</v>
      </c>
      <c r="B38" s="38">
        <v>6.4335664335664333</v>
      </c>
      <c r="C38" s="38">
        <v>920</v>
      </c>
      <c r="D38" s="35">
        <v>143</v>
      </c>
    </row>
    <row r="39" spans="1:4" x14ac:dyDescent="0.25">
      <c r="A39" s="16" t="s">
        <v>1143</v>
      </c>
      <c r="B39" s="38">
        <v>6.4814814814814818</v>
      </c>
      <c r="C39" s="38">
        <v>875</v>
      </c>
      <c r="D39" s="44">
        <v>135</v>
      </c>
    </row>
    <row r="40" spans="1:4" x14ac:dyDescent="0.25">
      <c r="A40" s="16" t="s">
        <v>1056</v>
      </c>
      <c r="B40" s="38">
        <v>6.6176470588235299</v>
      </c>
      <c r="C40" s="38">
        <v>540</v>
      </c>
      <c r="D40" s="44">
        <v>81.599999999999994</v>
      </c>
    </row>
    <row r="41" spans="1:4" x14ac:dyDescent="0.25">
      <c r="A41" s="16" t="s">
        <v>1116</v>
      </c>
      <c r="B41" s="38">
        <v>6.8132660418168713</v>
      </c>
      <c r="C41" s="38">
        <v>756</v>
      </c>
      <c r="D41" s="35">
        <v>110.96</v>
      </c>
    </row>
    <row r="42" spans="1:4" x14ac:dyDescent="0.25">
      <c r="A42" s="16" t="s">
        <v>1058</v>
      </c>
      <c r="B42" s="38">
        <v>6.8221285040932766</v>
      </c>
      <c r="C42" s="38">
        <v>550</v>
      </c>
      <c r="D42" s="35">
        <v>80.62</v>
      </c>
    </row>
    <row r="43" spans="1:4" x14ac:dyDescent="0.25">
      <c r="A43" s="16" t="s">
        <v>1258</v>
      </c>
      <c r="B43" s="38">
        <v>6.8414684851968577</v>
      </c>
      <c r="C43" s="38">
        <v>1500</v>
      </c>
      <c r="D43" s="35">
        <v>219.2511744</v>
      </c>
    </row>
    <row r="44" spans="1:4" x14ac:dyDescent="0.25">
      <c r="A44" s="16" t="s">
        <v>1270</v>
      </c>
      <c r="B44" s="38">
        <v>6.8699602401051107</v>
      </c>
      <c r="C44" s="38">
        <v>1600</v>
      </c>
      <c r="D44" s="29">
        <v>232.898</v>
      </c>
    </row>
    <row r="45" spans="1:4" x14ac:dyDescent="0.25">
      <c r="A45" s="16" t="s">
        <v>1140</v>
      </c>
      <c r="B45" s="38">
        <v>6.8825910931174086</v>
      </c>
      <c r="C45" s="38">
        <v>850</v>
      </c>
      <c r="D45" s="29">
        <v>123.5</v>
      </c>
    </row>
    <row r="46" spans="1:4" x14ac:dyDescent="0.25">
      <c r="A46" s="16" t="s">
        <v>1022</v>
      </c>
      <c r="B46" s="38">
        <v>6.8889026666942224</v>
      </c>
      <c r="C46" s="38">
        <v>400</v>
      </c>
      <c r="D46" s="29">
        <v>58.064399999999999</v>
      </c>
    </row>
    <row r="47" spans="1:4" x14ac:dyDescent="0.25">
      <c r="A47" s="16" t="s">
        <v>1040</v>
      </c>
      <c r="B47" s="38">
        <v>6.9930069930069934</v>
      </c>
      <c r="C47" s="38">
        <v>500</v>
      </c>
      <c r="D47" s="35">
        <v>71.5</v>
      </c>
    </row>
    <row r="48" spans="1:4" x14ac:dyDescent="0.25">
      <c r="A48" s="16" t="s">
        <v>1041</v>
      </c>
      <c r="B48" s="38">
        <v>6.9930069930069934</v>
      </c>
      <c r="C48" s="38">
        <v>500</v>
      </c>
      <c r="D48" s="35">
        <v>71.5</v>
      </c>
    </row>
    <row r="49" spans="1:4" x14ac:dyDescent="0.25">
      <c r="A49" s="16" t="s">
        <v>1136</v>
      </c>
      <c r="B49" s="38">
        <v>7.0136893696129805</v>
      </c>
      <c r="C49" s="38">
        <v>830</v>
      </c>
      <c r="D49" s="35">
        <v>118.33999999999999</v>
      </c>
    </row>
    <row r="50" spans="1:4" x14ac:dyDescent="0.25">
      <c r="A50" s="16" t="s">
        <v>1060</v>
      </c>
      <c r="B50" s="38">
        <v>7.0477984871313657</v>
      </c>
      <c r="C50" s="38">
        <v>550</v>
      </c>
      <c r="D50" s="29">
        <v>78.0385536</v>
      </c>
    </row>
    <row r="51" spans="1:4" x14ac:dyDescent="0.25">
      <c r="A51" s="16" t="s">
        <v>1081</v>
      </c>
      <c r="B51" s="38">
        <v>7.1111111111111107</v>
      </c>
      <c r="C51" s="38">
        <v>640</v>
      </c>
      <c r="D51" s="29">
        <v>90</v>
      </c>
    </row>
    <row r="52" spans="1:4" x14ac:dyDescent="0.25">
      <c r="A52" s="16" t="s">
        <v>1239</v>
      </c>
      <c r="B52" s="38">
        <v>7.1276595744680851</v>
      </c>
      <c r="C52" s="38">
        <v>1340</v>
      </c>
      <c r="D52" s="29">
        <v>188</v>
      </c>
    </row>
    <row r="53" spans="1:4" x14ac:dyDescent="0.25">
      <c r="A53" s="16" t="s">
        <v>1172</v>
      </c>
      <c r="B53" s="38">
        <v>7.1428571428571432</v>
      </c>
      <c r="C53" s="38">
        <v>1000</v>
      </c>
      <c r="D53" s="35">
        <v>140</v>
      </c>
    </row>
    <row r="54" spans="1:4" x14ac:dyDescent="0.25">
      <c r="A54" s="16" t="s">
        <v>1048</v>
      </c>
      <c r="B54" s="38">
        <v>7.1859729807415924</v>
      </c>
      <c r="C54" s="38">
        <v>500</v>
      </c>
      <c r="D54" s="35">
        <v>69.58</v>
      </c>
    </row>
    <row r="55" spans="1:4" x14ac:dyDescent="0.25">
      <c r="A55" s="16" t="s">
        <v>1137</v>
      </c>
      <c r="B55" s="38">
        <v>7.2032436162870939</v>
      </c>
      <c r="C55" s="38">
        <v>835</v>
      </c>
      <c r="D55" s="29">
        <v>115.92000000000002</v>
      </c>
    </row>
    <row r="56" spans="1:4" x14ac:dyDescent="0.25">
      <c r="A56" s="16" t="s">
        <v>1054</v>
      </c>
      <c r="B56" s="38">
        <v>7.2222222222222223</v>
      </c>
      <c r="C56" s="38">
        <v>520</v>
      </c>
      <c r="D56" s="35">
        <v>72</v>
      </c>
    </row>
    <row r="57" spans="1:4" x14ac:dyDescent="0.25">
      <c r="A57" s="16" t="s">
        <v>1015</v>
      </c>
      <c r="B57" s="38">
        <v>7.258064516129032</v>
      </c>
      <c r="C57" s="38">
        <v>360</v>
      </c>
      <c r="D57" s="35">
        <v>49.6</v>
      </c>
    </row>
    <row r="58" spans="1:4" x14ac:dyDescent="0.25">
      <c r="A58" s="16" t="s">
        <v>1235</v>
      </c>
      <c r="B58" s="38">
        <v>7.2727272727272725</v>
      </c>
      <c r="C58" s="38">
        <v>1280</v>
      </c>
      <c r="D58" s="35">
        <v>176</v>
      </c>
    </row>
    <row r="59" spans="1:4" x14ac:dyDescent="0.25">
      <c r="A59" s="16" t="s">
        <v>1012</v>
      </c>
      <c r="B59" s="38">
        <v>7.504251270908739</v>
      </c>
      <c r="C59" s="38">
        <v>320</v>
      </c>
      <c r="D59" s="44">
        <v>42.642495359999998</v>
      </c>
    </row>
    <row r="60" spans="1:4" x14ac:dyDescent="0.25">
      <c r="A60" s="16" t="s">
        <v>1072</v>
      </c>
      <c r="B60" s="38">
        <v>7.518796992481203</v>
      </c>
      <c r="C60" s="38">
        <v>600</v>
      </c>
      <c r="D60" s="29">
        <v>79.8</v>
      </c>
    </row>
    <row r="61" spans="1:4" x14ac:dyDescent="0.25">
      <c r="A61" s="16" t="s">
        <v>1123</v>
      </c>
      <c r="B61" s="38">
        <v>7.5536213450594536</v>
      </c>
      <c r="C61" s="38">
        <v>800</v>
      </c>
      <c r="D61" s="35">
        <v>105.9094656</v>
      </c>
    </row>
    <row r="62" spans="1:4" x14ac:dyDescent="0.25">
      <c r="A62" s="16" t="s">
        <v>1185</v>
      </c>
      <c r="B62" s="38">
        <v>7.665452337583484</v>
      </c>
      <c r="C62" s="38">
        <v>1010</v>
      </c>
      <c r="D62" s="35">
        <v>131.76000000000002</v>
      </c>
    </row>
    <row r="63" spans="1:4" x14ac:dyDescent="0.25">
      <c r="A63" s="16" t="s">
        <v>1027</v>
      </c>
      <c r="B63" s="38">
        <v>7.6923076923076925</v>
      </c>
      <c r="C63" s="38">
        <v>450</v>
      </c>
      <c r="D63" s="35">
        <v>58.5</v>
      </c>
    </row>
    <row r="64" spans="1:4" x14ac:dyDescent="0.25">
      <c r="A64" s="16" t="s">
        <v>1244</v>
      </c>
      <c r="B64" s="38">
        <v>7.7777777777777777</v>
      </c>
      <c r="C64" s="38">
        <v>1400</v>
      </c>
      <c r="D64" s="35">
        <v>180</v>
      </c>
    </row>
    <row r="65" spans="1:4" x14ac:dyDescent="0.25">
      <c r="A65" s="16" t="s">
        <v>1066</v>
      </c>
      <c r="B65" s="38">
        <v>7.7922077922077921</v>
      </c>
      <c r="C65" s="38">
        <v>600</v>
      </c>
      <c r="D65" s="35">
        <v>77</v>
      </c>
    </row>
    <row r="66" spans="1:4" x14ac:dyDescent="0.25">
      <c r="A66" s="16" t="s">
        <v>1178</v>
      </c>
      <c r="B66" s="38">
        <v>7.8125</v>
      </c>
      <c r="C66" s="38">
        <v>1000</v>
      </c>
      <c r="D66" s="29">
        <v>128</v>
      </c>
    </row>
    <row r="67" spans="1:4" x14ac:dyDescent="0.25">
      <c r="A67" s="16" t="s">
        <v>1024</v>
      </c>
      <c r="B67" s="38">
        <v>7.885648656930198</v>
      </c>
      <c r="C67" s="38">
        <v>400</v>
      </c>
      <c r="D67" s="35">
        <v>50.725059840000007</v>
      </c>
    </row>
    <row r="68" spans="1:4" x14ac:dyDescent="0.25">
      <c r="A68" s="16" t="s">
        <v>1236</v>
      </c>
      <c r="B68" s="38">
        <v>7.9012345679012341</v>
      </c>
      <c r="C68" s="38">
        <v>1280</v>
      </c>
      <c r="D68" s="35">
        <v>162</v>
      </c>
    </row>
    <row r="69" spans="1:4" x14ac:dyDescent="0.25">
      <c r="A69" s="16" t="s">
        <v>1045</v>
      </c>
      <c r="B69" s="38">
        <v>7.9365079365079367</v>
      </c>
      <c r="C69" s="38">
        <v>500</v>
      </c>
      <c r="D69" s="44">
        <v>63</v>
      </c>
    </row>
    <row r="70" spans="1:4" x14ac:dyDescent="0.25">
      <c r="A70" s="16" t="s">
        <v>1002</v>
      </c>
      <c r="B70" s="38">
        <v>8</v>
      </c>
      <c r="C70" s="38">
        <v>200</v>
      </c>
      <c r="D70" s="35">
        <v>25</v>
      </c>
    </row>
    <row r="71" spans="1:4" x14ac:dyDescent="0.25">
      <c r="A71" s="16" t="s">
        <v>1071</v>
      </c>
      <c r="B71" s="38">
        <v>8.0227903727028966</v>
      </c>
      <c r="C71" s="38">
        <v>600</v>
      </c>
      <c r="D71" s="57">
        <v>74.786947200000014</v>
      </c>
    </row>
    <row r="72" spans="1:4" x14ac:dyDescent="0.25">
      <c r="A72" s="16" t="s">
        <v>1213</v>
      </c>
      <c r="B72" s="38">
        <v>8.0672268907563023</v>
      </c>
      <c r="C72" s="38">
        <v>1200</v>
      </c>
      <c r="D72" s="35">
        <v>148.75</v>
      </c>
    </row>
    <row r="73" spans="1:4" x14ac:dyDescent="0.25">
      <c r="A73" s="16" t="s">
        <v>1096</v>
      </c>
      <c r="B73" s="38">
        <v>8.1899318388008755</v>
      </c>
      <c r="C73" s="38">
        <v>700</v>
      </c>
      <c r="D73" s="44">
        <v>85.470796800000002</v>
      </c>
    </row>
    <row r="74" spans="1:4" x14ac:dyDescent="0.25">
      <c r="A74" s="16" t="s">
        <v>1218</v>
      </c>
      <c r="B74" s="38">
        <v>8.2012028430836512</v>
      </c>
      <c r="C74" s="38">
        <v>1200</v>
      </c>
      <c r="D74" s="35">
        <v>146.32000000000002</v>
      </c>
    </row>
    <row r="75" spans="1:4" x14ac:dyDescent="0.25">
      <c r="A75" s="16" t="s">
        <v>1051</v>
      </c>
      <c r="B75" s="38">
        <v>8.3333333333333339</v>
      </c>
      <c r="C75" s="38">
        <v>500</v>
      </c>
      <c r="D75" s="35">
        <v>60</v>
      </c>
    </row>
    <row r="76" spans="1:4" x14ac:dyDescent="0.25">
      <c r="A76" s="16" t="s">
        <v>1070</v>
      </c>
      <c r="B76" s="38">
        <v>8.3333333333333339</v>
      </c>
      <c r="C76" s="38">
        <v>600</v>
      </c>
      <c r="D76" s="29">
        <v>72</v>
      </c>
    </row>
    <row r="77" spans="1:4" x14ac:dyDescent="0.25">
      <c r="A77" s="16" t="s">
        <v>1013</v>
      </c>
      <c r="B77" s="38">
        <v>8.3660130718954253</v>
      </c>
      <c r="C77" s="38">
        <v>320</v>
      </c>
      <c r="D77" s="29">
        <v>38.25</v>
      </c>
    </row>
    <row r="78" spans="1:4" x14ac:dyDescent="0.25">
      <c r="A78" s="16" t="s">
        <v>1219</v>
      </c>
      <c r="B78" s="38">
        <v>8.3916083916083917</v>
      </c>
      <c r="C78" s="38">
        <v>1200</v>
      </c>
      <c r="D78" s="35">
        <v>143</v>
      </c>
    </row>
    <row r="79" spans="1:4" x14ac:dyDescent="0.25">
      <c r="A79" s="16" t="s">
        <v>1221</v>
      </c>
      <c r="B79" s="38">
        <v>8.3916083916083917</v>
      </c>
      <c r="C79" s="38">
        <v>1200</v>
      </c>
      <c r="D79" s="35">
        <v>143</v>
      </c>
    </row>
    <row r="80" spans="1:4" x14ac:dyDescent="0.25">
      <c r="A80" s="16" t="s">
        <v>1200</v>
      </c>
      <c r="B80" s="38">
        <v>8.4615384615384617</v>
      </c>
      <c r="C80" s="38">
        <v>1100</v>
      </c>
      <c r="D80" s="44">
        <v>130</v>
      </c>
    </row>
    <row r="81" spans="1:4" x14ac:dyDescent="0.25">
      <c r="A81" s="16" t="s">
        <v>1008</v>
      </c>
      <c r="B81" s="38">
        <v>8.4711303876389259</v>
      </c>
      <c r="C81" s="38">
        <v>300</v>
      </c>
      <c r="D81" s="35">
        <v>35.414400000000001</v>
      </c>
    </row>
    <row r="82" spans="1:4" x14ac:dyDescent="0.25">
      <c r="A82" s="16" t="s">
        <v>1005</v>
      </c>
      <c r="B82" s="38">
        <v>8.5060315496442929</v>
      </c>
      <c r="C82" s="38">
        <v>275</v>
      </c>
      <c r="D82" s="35">
        <v>32.33</v>
      </c>
    </row>
    <row r="83" spans="1:4" x14ac:dyDescent="0.25">
      <c r="A83" s="16" t="s">
        <v>1126</v>
      </c>
      <c r="B83" s="38">
        <v>8.5061137692716642</v>
      </c>
      <c r="C83" s="38">
        <v>800</v>
      </c>
      <c r="D83" s="35">
        <v>94.05</v>
      </c>
    </row>
    <row r="84" spans="1:4" x14ac:dyDescent="0.25">
      <c r="A84" s="16" t="s">
        <v>1032</v>
      </c>
      <c r="B84" s="38">
        <v>8.5499288427042099</v>
      </c>
      <c r="C84" s="38">
        <v>475</v>
      </c>
      <c r="D84" s="29">
        <v>55.556017920000009</v>
      </c>
    </row>
    <row r="85" spans="1:4" x14ac:dyDescent="0.25">
      <c r="A85" s="16" t="s">
        <v>1049</v>
      </c>
      <c r="B85" s="38">
        <v>8.6580086580086579</v>
      </c>
      <c r="C85" s="38">
        <v>500</v>
      </c>
      <c r="D85" s="35">
        <v>57.75</v>
      </c>
    </row>
    <row r="86" spans="1:4" x14ac:dyDescent="0.25">
      <c r="A86" s="16" t="s">
        <v>1238</v>
      </c>
      <c r="B86" s="38">
        <v>8.695652173913043</v>
      </c>
      <c r="C86" s="38">
        <v>1300</v>
      </c>
      <c r="D86" s="35">
        <v>149.5</v>
      </c>
    </row>
    <row r="87" spans="1:4" x14ac:dyDescent="0.25">
      <c r="A87" s="16" t="s">
        <v>1102</v>
      </c>
      <c r="B87" s="38">
        <v>8.7064676616915424</v>
      </c>
      <c r="C87" s="38">
        <v>700</v>
      </c>
      <c r="D87" s="44">
        <v>80.400000000000006</v>
      </c>
    </row>
    <row r="88" spans="1:4" x14ac:dyDescent="0.25">
      <c r="A88" s="16" t="s">
        <v>1021</v>
      </c>
      <c r="B88" s="38">
        <v>8.7623220153340622</v>
      </c>
      <c r="C88" s="38">
        <v>400</v>
      </c>
      <c r="D88" s="44">
        <v>45.650000000000006</v>
      </c>
    </row>
    <row r="89" spans="1:4" x14ac:dyDescent="0.25">
      <c r="A89" s="16" t="s">
        <v>1104</v>
      </c>
      <c r="B89" s="38">
        <v>8.8205645161290303</v>
      </c>
      <c r="C89" s="38">
        <v>700</v>
      </c>
      <c r="D89" s="35">
        <v>79.360000000000014</v>
      </c>
    </row>
    <row r="90" spans="1:4" x14ac:dyDescent="0.25">
      <c r="A90" s="16" t="s">
        <v>1293</v>
      </c>
      <c r="B90" s="38">
        <v>8.8721094856064173</v>
      </c>
      <c r="C90" s="38">
        <v>2256</v>
      </c>
      <c r="D90" s="29">
        <v>254.28</v>
      </c>
    </row>
    <row r="91" spans="1:4" x14ac:dyDescent="0.25">
      <c r="A91" s="16" t="s">
        <v>1050</v>
      </c>
      <c r="B91" s="38">
        <v>8.9285714285714288</v>
      </c>
      <c r="C91" s="38">
        <v>500</v>
      </c>
      <c r="D91" s="35">
        <v>56</v>
      </c>
    </row>
    <row r="92" spans="1:4" x14ac:dyDescent="0.25">
      <c r="A92" s="16" t="s">
        <v>1165</v>
      </c>
      <c r="B92" s="38">
        <v>8.9699253472581013</v>
      </c>
      <c r="C92" s="38">
        <v>1000</v>
      </c>
      <c r="D92" s="35">
        <v>111.483648</v>
      </c>
    </row>
    <row r="93" spans="1:4" x14ac:dyDescent="0.25">
      <c r="A93" s="16" t="s">
        <v>1269</v>
      </c>
      <c r="B93" s="38">
        <v>9.0107340369214821</v>
      </c>
      <c r="C93" s="38">
        <v>1600</v>
      </c>
      <c r="D93" s="29">
        <v>177.566</v>
      </c>
    </row>
    <row r="94" spans="1:4" x14ac:dyDescent="0.25">
      <c r="A94" s="16" t="s">
        <v>1220</v>
      </c>
      <c r="B94" s="38">
        <v>9.0909090909090917</v>
      </c>
      <c r="C94" s="38">
        <v>1200</v>
      </c>
      <c r="D94" s="35">
        <v>132</v>
      </c>
    </row>
    <row r="95" spans="1:4" x14ac:dyDescent="0.25">
      <c r="A95" s="16" t="s">
        <v>1222</v>
      </c>
      <c r="B95" s="38">
        <v>9.0909090909090917</v>
      </c>
      <c r="C95" s="38">
        <v>1200</v>
      </c>
      <c r="D95" s="35">
        <v>132</v>
      </c>
    </row>
    <row r="96" spans="1:4" x14ac:dyDescent="0.25">
      <c r="A96" s="16" t="s">
        <v>1191</v>
      </c>
      <c r="B96" s="38">
        <v>9.2105263157894743</v>
      </c>
      <c r="C96" s="38">
        <v>1050</v>
      </c>
      <c r="D96" s="35">
        <v>114</v>
      </c>
    </row>
    <row r="97" spans="1:4" x14ac:dyDescent="0.25">
      <c r="A97" s="16" t="s">
        <v>1030</v>
      </c>
      <c r="B97" s="38">
        <v>9.221311475409836</v>
      </c>
      <c r="C97" s="38">
        <v>450</v>
      </c>
      <c r="D97" s="35">
        <v>48.8</v>
      </c>
    </row>
    <row r="98" spans="1:4" x14ac:dyDescent="0.25">
      <c r="A98" s="16" t="s">
        <v>1095</v>
      </c>
      <c r="B98" s="38">
        <v>9.292446568432231</v>
      </c>
      <c r="C98" s="38">
        <v>700</v>
      </c>
      <c r="D98" s="44">
        <v>75.33</v>
      </c>
    </row>
    <row r="99" spans="1:4" x14ac:dyDescent="0.25">
      <c r="A99" s="16" t="s">
        <v>1173</v>
      </c>
      <c r="B99" s="38">
        <v>9.3527871305649093</v>
      </c>
      <c r="C99" s="38">
        <v>1000</v>
      </c>
      <c r="D99" s="29">
        <v>106.91999999999999</v>
      </c>
    </row>
    <row r="100" spans="1:4" x14ac:dyDescent="0.25">
      <c r="A100" s="16" t="s">
        <v>1052</v>
      </c>
      <c r="B100" s="38">
        <v>9.4576843685494474</v>
      </c>
      <c r="C100" s="38">
        <v>504</v>
      </c>
      <c r="D100" s="35">
        <v>53.29</v>
      </c>
    </row>
    <row r="101" spans="1:4" x14ac:dyDescent="0.25">
      <c r="A101" s="16" t="s">
        <v>1006</v>
      </c>
      <c r="B101" s="38">
        <v>9.4577553593947048</v>
      </c>
      <c r="C101" s="38">
        <v>300</v>
      </c>
      <c r="D101" s="35">
        <v>31.72</v>
      </c>
    </row>
    <row r="102" spans="1:4" x14ac:dyDescent="0.25">
      <c r="A102" s="16" t="s">
        <v>1217</v>
      </c>
      <c r="B102" s="38">
        <v>9.4693606997857565</v>
      </c>
      <c r="C102" s="38">
        <v>1200</v>
      </c>
      <c r="D102" s="27">
        <v>126.72449999999999</v>
      </c>
    </row>
    <row r="103" spans="1:4" x14ac:dyDescent="0.25">
      <c r="A103" s="16" t="s">
        <v>1171</v>
      </c>
      <c r="B103" s="38">
        <v>9.5238095238095237</v>
      </c>
      <c r="C103" s="38">
        <v>1000</v>
      </c>
      <c r="D103" s="35">
        <v>105</v>
      </c>
    </row>
    <row r="104" spans="1:4" x14ac:dyDescent="0.25">
      <c r="A104" s="16" t="s">
        <v>1023</v>
      </c>
      <c r="B104" s="38">
        <v>9.5679203704086415</v>
      </c>
      <c r="C104" s="38">
        <v>400</v>
      </c>
      <c r="D104" s="29">
        <v>41.806367999999999</v>
      </c>
    </row>
    <row r="105" spans="1:4" x14ac:dyDescent="0.25">
      <c r="A105" s="16" t="s">
        <v>1153</v>
      </c>
      <c r="B105" s="38">
        <v>9.6</v>
      </c>
      <c r="C105" s="38">
        <v>960</v>
      </c>
      <c r="D105" s="29">
        <v>100</v>
      </c>
    </row>
    <row r="106" spans="1:4" x14ac:dyDescent="0.25">
      <c r="A106" s="16" t="s">
        <v>1216</v>
      </c>
      <c r="B106" s="38">
        <v>9.686050875982227</v>
      </c>
      <c r="C106" s="38">
        <v>1200</v>
      </c>
      <c r="D106" s="29">
        <v>123.88949999999998</v>
      </c>
    </row>
    <row r="107" spans="1:4" x14ac:dyDescent="0.25">
      <c r="A107" s="16" t="s">
        <v>1128</v>
      </c>
      <c r="B107" s="38">
        <v>9.7680097680097688</v>
      </c>
      <c r="C107" s="38">
        <v>800</v>
      </c>
      <c r="D107" s="29">
        <v>81.899999999999991</v>
      </c>
    </row>
    <row r="108" spans="1:4" x14ac:dyDescent="0.25">
      <c r="A108" s="16" t="s">
        <v>1144</v>
      </c>
      <c r="B108" s="38">
        <v>9.7855964815832888</v>
      </c>
      <c r="C108" s="38">
        <v>890</v>
      </c>
      <c r="D108" s="44">
        <v>90.949999999999989</v>
      </c>
    </row>
    <row r="109" spans="1:4" x14ac:dyDescent="0.25">
      <c r="A109" s="16" t="s">
        <v>1281</v>
      </c>
      <c r="B109" s="38">
        <v>9.8457499179520838</v>
      </c>
      <c r="C109" s="38">
        <v>1800</v>
      </c>
      <c r="D109" s="35">
        <v>182.82</v>
      </c>
    </row>
    <row r="110" spans="1:4" x14ac:dyDescent="0.25">
      <c r="A110" s="16" t="s">
        <v>1146</v>
      </c>
      <c r="B110" s="38">
        <v>9.8684210526315805</v>
      </c>
      <c r="C110" s="38">
        <v>900</v>
      </c>
      <c r="D110" s="35">
        <v>91.199999999999989</v>
      </c>
    </row>
    <row r="111" spans="1:4" x14ac:dyDescent="0.25">
      <c r="A111" s="16" t="s">
        <v>1122</v>
      </c>
      <c r="B111" s="38">
        <v>9.8765432098765427</v>
      </c>
      <c r="C111" s="38">
        <v>800</v>
      </c>
      <c r="D111" s="29">
        <v>81</v>
      </c>
    </row>
    <row r="112" spans="1:4" x14ac:dyDescent="0.25">
      <c r="A112" s="16" t="s">
        <v>1103</v>
      </c>
      <c r="B112" s="38">
        <v>9.887843602565189</v>
      </c>
      <c r="C112" s="38">
        <v>700</v>
      </c>
      <c r="D112" s="29">
        <v>70.793999999999997</v>
      </c>
    </row>
    <row r="113" spans="1:4" x14ac:dyDescent="0.25">
      <c r="A113" s="16" t="s">
        <v>1131</v>
      </c>
      <c r="B113" s="38">
        <v>9.9071207430340564</v>
      </c>
      <c r="C113" s="38">
        <v>800</v>
      </c>
      <c r="D113" s="29">
        <v>80.75</v>
      </c>
    </row>
    <row r="114" spans="1:4" x14ac:dyDescent="0.25">
      <c r="A114" s="16" t="s">
        <v>1195</v>
      </c>
      <c r="B114" s="38">
        <v>9.9374309900625679</v>
      </c>
      <c r="C114" s="38">
        <v>1080</v>
      </c>
      <c r="D114" s="35">
        <v>108.68</v>
      </c>
    </row>
    <row r="115" spans="1:4" x14ac:dyDescent="0.25">
      <c r="A115" s="16" t="s">
        <v>1278</v>
      </c>
      <c r="B115" s="38">
        <v>10.057471264367816</v>
      </c>
      <c r="C115" s="38">
        <v>1750</v>
      </c>
      <c r="D115" s="35">
        <v>174</v>
      </c>
    </row>
    <row r="116" spans="1:4" x14ac:dyDescent="0.25">
      <c r="A116" s="16" t="s">
        <v>1088</v>
      </c>
      <c r="B116" s="38">
        <v>10.3125</v>
      </c>
      <c r="C116" s="38">
        <v>660</v>
      </c>
      <c r="D116" s="29">
        <v>64</v>
      </c>
    </row>
    <row r="117" spans="1:4" x14ac:dyDescent="0.25">
      <c r="A117" s="16" t="s">
        <v>1290</v>
      </c>
      <c r="B117" s="38">
        <v>10.416666666666666</v>
      </c>
      <c r="C117" s="38">
        <v>2100</v>
      </c>
      <c r="D117" s="35">
        <v>201.6</v>
      </c>
    </row>
    <row r="118" spans="1:4" x14ac:dyDescent="0.25">
      <c r="A118" s="16" t="s">
        <v>1086</v>
      </c>
      <c r="B118" s="38">
        <v>10.633042204956411</v>
      </c>
      <c r="C118" s="38">
        <v>650</v>
      </c>
      <c r="D118" s="35">
        <v>61.130200320000007</v>
      </c>
    </row>
    <row r="119" spans="1:4" x14ac:dyDescent="0.25">
      <c r="A119" s="16" t="s">
        <v>1069</v>
      </c>
      <c r="B119" s="38">
        <v>10.695187165775403</v>
      </c>
      <c r="C119" s="38">
        <v>600</v>
      </c>
      <c r="D119" s="29">
        <v>56.099999999999994</v>
      </c>
    </row>
    <row r="120" spans="1:4" x14ac:dyDescent="0.25">
      <c r="A120" s="16" t="s">
        <v>1087</v>
      </c>
      <c r="B120" s="38">
        <v>10.74737599210648</v>
      </c>
      <c r="C120" s="38">
        <v>650</v>
      </c>
      <c r="D120" s="44">
        <v>60.479879040000007</v>
      </c>
    </row>
    <row r="121" spans="1:4" x14ac:dyDescent="0.25">
      <c r="A121" s="16" t="s">
        <v>1084</v>
      </c>
      <c r="B121" s="38">
        <v>10.763910416709722</v>
      </c>
      <c r="C121" s="38">
        <v>650</v>
      </c>
      <c r="D121" s="35">
        <v>60.386976000000004</v>
      </c>
    </row>
    <row r="122" spans="1:4" x14ac:dyDescent="0.25">
      <c r="A122" s="16" t="s">
        <v>1138</v>
      </c>
      <c r="B122" s="38">
        <v>10.909090909090908</v>
      </c>
      <c r="C122" s="38">
        <v>840</v>
      </c>
      <c r="D122" s="35">
        <v>77</v>
      </c>
    </row>
    <row r="123" spans="1:4" x14ac:dyDescent="0.25">
      <c r="A123" s="16" t="s">
        <v>1139</v>
      </c>
      <c r="B123" s="38">
        <v>10.909090909090908</v>
      </c>
      <c r="C123" s="38">
        <v>840</v>
      </c>
      <c r="D123" s="35">
        <v>77</v>
      </c>
    </row>
    <row r="124" spans="1:4" x14ac:dyDescent="0.25">
      <c r="A124" s="16" t="s">
        <v>1162</v>
      </c>
      <c r="B124" s="38">
        <v>10.927393540696263</v>
      </c>
      <c r="C124" s="38">
        <v>990</v>
      </c>
      <c r="D124" s="29">
        <v>90.597999999999999</v>
      </c>
    </row>
    <row r="125" spans="1:4" x14ac:dyDescent="0.25">
      <c r="A125" s="16" t="s">
        <v>1257</v>
      </c>
      <c r="B125" s="38">
        <v>10.935143288084465</v>
      </c>
      <c r="C125" s="38">
        <v>1450</v>
      </c>
      <c r="D125" s="35">
        <v>132.6</v>
      </c>
    </row>
    <row r="126" spans="1:4" x14ac:dyDescent="0.25">
      <c r="A126" s="16" t="s">
        <v>1193</v>
      </c>
      <c r="B126" s="38">
        <v>10.944577873711731</v>
      </c>
      <c r="C126" s="38">
        <v>1080</v>
      </c>
      <c r="D126" s="29">
        <v>98.679000000000002</v>
      </c>
    </row>
    <row r="127" spans="1:4" x14ac:dyDescent="0.25">
      <c r="A127" s="16" t="s">
        <v>1073</v>
      </c>
      <c r="B127" s="38">
        <v>11.111111111111111</v>
      </c>
      <c r="C127" s="38">
        <v>600</v>
      </c>
      <c r="D127" s="29">
        <v>54</v>
      </c>
    </row>
    <row r="128" spans="1:4" x14ac:dyDescent="0.25">
      <c r="A128" s="16" t="s">
        <v>1196</v>
      </c>
      <c r="B128" s="38">
        <v>11.111111111111111</v>
      </c>
      <c r="C128" s="38">
        <v>1080</v>
      </c>
      <c r="D128" s="35">
        <v>97.2</v>
      </c>
    </row>
    <row r="129" spans="1:4" x14ac:dyDescent="0.25">
      <c r="A129" s="16" t="s">
        <v>1197</v>
      </c>
      <c r="B129" s="38">
        <v>11.111111111111111</v>
      </c>
      <c r="C129" s="38">
        <v>1080</v>
      </c>
      <c r="D129" s="35">
        <v>97.2</v>
      </c>
    </row>
    <row r="130" spans="1:4" x14ac:dyDescent="0.25">
      <c r="A130" s="16" t="s">
        <v>1230</v>
      </c>
      <c r="B130" s="38">
        <v>11.140819964349378</v>
      </c>
      <c r="C130" s="38">
        <v>1250</v>
      </c>
      <c r="D130" s="44">
        <v>112.19999999999999</v>
      </c>
    </row>
    <row r="131" spans="1:4" x14ac:dyDescent="0.25">
      <c r="A131" s="16" t="s">
        <v>1016</v>
      </c>
      <c r="B131" s="38">
        <v>11.188811188811188</v>
      </c>
      <c r="C131" s="38">
        <v>400</v>
      </c>
      <c r="D131" s="29">
        <v>35.75</v>
      </c>
    </row>
    <row r="132" spans="1:4" x14ac:dyDescent="0.25">
      <c r="A132" s="16" t="s">
        <v>1097</v>
      </c>
      <c r="B132" s="38">
        <v>11.217948717948717</v>
      </c>
      <c r="C132" s="38">
        <v>700</v>
      </c>
      <c r="D132" s="44">
        <v>62.400000000000006</v>
      </c>
    </row>
    <row r="133" spans="1:4" x14ac:dyDescent="0.25">
      <c r="A133" s="16" t="s">
        <v>1092</v>
      </c>
      <c r="B133" s="38">
        <v>11.333333333333334</v>
      </c>
      <c r="C133" s="38">
        <v>680</v>
      </c>
      <c r="D133" s="35">
        <v>60</v>
      </c>
    </row>
    <row r="134" spans="1:4" x14ac:dyDescent="0.25">
      <c r="A134" s="16" t="s">
        <v>1133</v>
      </c>
      <c r="B134" s="38">
        <v>11.428571428571429</v>
      </c>
      <c r="C134" s="38">
        <v>800</v>
      </c>
      <c r="D134" s="29">
        <v>70</v>
      </c>
    </row>
    <row r="135" spans="1:4" x14ac:dyDescent="0.25">
      <c r="A135" s="16" t="s">
        <v>1085</v>
      </c>
      <c r="B135" s="38">
        <v>11.516941186602995</v>
      </c>
      <c r="C135" s="38">
        <v>650</v>
      </c>
      <c r="D135" s="35">
        <v>56.438596799999999</v>
      </c>
    </row>
    <row r="136" spans="1:4" x14ac:dyDescent="0.25">
      <c r="A136" s="16" t="s">
        <v>1289</v>
      </c>
      <c r="B136" s="38">
        <v>11.555555555555555</v>
      </c>
      <c r="C136" s="38">
        <v>2080</v>
      </c>
      <c r="D136" s="29">
        <v>180</v>
      </c>
    </row>
    <row r="137" spans="1:4" x14ac:dyDescent="0.25">
      <c r="A137" s="16" t="s">
        <v>1134</v>
      </c>
      <c r="B137" s="38">
        <v>11.636363636363637</v>
      </c>
      <c r="C137" s="38">
        <v>800</v>
      </c>
      <c r="D137" s="29">
        <v>68.75</v>
      </c>
    </row>
    <row r="138" spans="1:4" x14ac:dyDescent="0.25">
      <c r="A138" s="16" t="s">
        <v>1285</v>
      </c>
      <c r="B138" s="38">
        <v>11.695906432748538</v>
      </c>
      <c r="C138" s="38">
        <v>2000</v>
      </c>
      <c r="D138" s="35">
        <v>171</v>
      </c>
    </row>
    <row r="139" spans="1:4" x14ac:dyDescent="0.25">
      <c r="A139" s="16" t="s">
        <v>1141</v>
      </c>
      <c r="B139" s="38">
        <v>11.764705882352942</v>
      </c>
      <c r="C139" s="38">
        <v>850</v>
      </c>
      <c r="D139" s="29">
        <v>72.25</v>
      </c>
    </row>
    <row r="140" spans="1:4" x14ac:dyDescent="0.25">
      <c r="A140" s="16" t="s">
        <v>1259</v>
      </c>
      <c r="B140" s="38">
        <v>11.904761904761905</v>
      </c>
      <c r="C140" s="38">
        <v>1500</v>
      </c>
      <c r="D140" s="44">
        <v>126</v>
      </c>
    </row>
    <row r="141" spans="1:4" x14ac:dyDescent="0.25">
      <c r="A141" s="16" t="s">
        <v>1163</v>
      </c>
      <c r="B141" s="38">
        <v>12.117503059975519</v>
      </c>
      <c r="C141" s="38">
        <v>990</v>
      </c>
      <c r="D141" s="29">
        <v>81.7</v>
      </c>
    </row>
    <row r="142" spans="1:4" x14ac:dyDescent="0.25">
      <c r="A142" s="16" t="s">
        <v>1125</v>
      </c>
      <c r="B142" s="38">
        <v>12.121212121212121</v>
      </c>
      <c r="C142" s="38">
        <v>800</v>
      </c>
      <c r="D142" s="29">
        <v>66</v>
      </c>
    </row>
    <row r="143" spans="1:4" x14ac:dyDescent="0.25">
      <c r="A143" s="16" t="s">
        <v>1075</v>
      </c>
      <c r="B143" s="38">
        <v>12.244897959183673</v>
      </c>
      <c r="C143" s="38">
        <v>600</v>
      </c>
      <c r="D143" s="35">
        <v>49</v>
      </c>
    </row>
    <row r="144" spans="1:4" x14ac:dyDescent="0.25">
      <c r="A144" s="16" t="s">
        <v>1098</v>
      </c>
      <c r="B144" s="38">
        <v>12.248254623716122</v>
      </c>
      <c r="C144" s="38">
        <v>700</v>
      </c>
      <c r="D144" s="35">
        <v>57.150999999999996</v>
      </c>
    </row>
    <row r="145" spans="1:4" x14ac:dyDescent="0.25">
      <c r="A145" s="16" t="s">
        <v>1159</v>
      </c>
      <c r="B145" s="38">
        <v>12.296609116879891</v>
      </c>
      <c r="C145" s="38">
        <v>990</v>
      </c>
      <c r="D145" s="29">
        <v>80.510000000000005</v>
      </c>
    </row>
    <row r="146" spans="1:4" x14ac:dyDescent="0.25">
      <c r="A146" s="16" t="s">
        <v>1101</v>
      </c>
      <c r="B146" s="38">
        <v>12.315270935960591</v>
      </c>
      <c r="C146" s="38">
        <v>700</v>
      </c>
      <c r="D146" s="35">
        <v>56.84</v>
      </c>
    </row>
    <row r="147" spans="1:4" x14ac:dyDescent="0.25">
      <c r="A147" s="16" t="s">
        <v>1286</v>
      </c>
      <c r="B147" s="38">
        <v>12.345679012345679</v>
      </c>
      <c r="C147" s="38">
        <v>2000</v>
      </c>
      <c r="D147" s="35">
        <v>162</v>
      </c>
    </row>
    <row r="148" spans="1:4" x14ac:dyDescent="0.25">
      <c r="A148" s="16" t="s">
        <v>1183</v>
      </c>
      <c r="B148" s="38">
        <v>12.49375312343828</v>
      </c>
      <c r="C148" s="38">
        <v>1000</v>
      </c>
      <c r="D148" s="29">
        <v>80.040000000000006</v>
      </c>
    </row>
    <row r="149" spans="1:4" x14ac:dyDescent="0.25">
      <c r="A149" s="16" t="s">
        <v>1025</v>
      </c>
      <c r="B149" s="38">
        <v>12.5</v>
      </c>
      <c r="C149" s="38">
        <v>400</v>
      </c>
      <c r="D149" s="29">
        <v>32</v>
      </c>
    </row>
    <row r="150" spans="1:4" x14ac:dyDescent="0.25">
      <c r="A150" s="16" t="s">
        <v>1280</v>
      </c>
      <c r="B150" s="38">
        <v>12.5</v>
      </c>
      <c r="C150" s="38">
        <v>1800</v>
      </c>
      <c r="D150" s="29">
        <v>144</v>
      </c>
    </row>
    <row r="151" spans="1:4" x14ac:dyDescent="0.25">
      <c r="A151" s="16" t="s">
        <v>1297</v>
      </c>
      <c r="B151" s="38">
        <v>12.5</v>
      </c>
      <c r="C151" s="38">
        <v>2500</v>
      </c>
      <c r="D151" s="35">
        <v>200</v>
      </c>
    </row>
    <row r="152" spans="1:4" x14ac:dyDescent="0.25">
      <c r="A152" s="16" t="s">
        <v>1082</v>
      </c>
      <c r="B152" s="38">
        <v>12.549019607843137</v>
      </c>
      <c r="C152" s="38">
        <v>640</v>
      </c>
      <c r="D152" s="35">
        <v>51</v>
      </c>
    </row>
    <row r="153" spans="1:4" x14ac:dyDescent="0.25">
      <c r="A153" s="16" t="s">
        <v>1124</v>
      </c>
      <c r="B153" s="38">
        <v>12.549019607843137</v>
      </c>
      <c r="C153" s="38">
        <v>800</v>
      </c>
      <c r="D153" s="35">
        <v>63.75</v>
      </c>
    </row>
    <row r="154" spans="1:4" x14ac:dyDescent="0.25">
      <c r="A154" s="16" t="s">
        <v>1091</v>
      </c>
      <c r="B154" s="38">
        <v>12.592592592592593</v>
      </c>
      <c r="C154" s="38">
        <v>680</v>
      </c>
      <c r="D154" s="35">
        <v>54</v>
      </c>
    </row>
    <row r="155" spans="1:4" x14ac:dyDescent="0.25">
      <c r="A155" s="16" t="s">
        <v>1158</v>
      </c>
      <c r="B155" s="38">
        <v>12.757731958762887</v>
      </c>
      <c r="C155" s="38">
        <v>990</v>
      </c>
      <c r="D155" s="29">
        <v>77.599999999999994</v>
      </c>
    </row>
    <row r="156" spans="1:4" x14ac:dyDescent="0.25">
      <c r="A156" s="16" t="s">
        <v>1109</v>
      </c>
      <c r="B156" s="38">
        <v>12.820512820512821</v>
      </c>
      <c r="C156" s="38">
        <v>750</v>
      </c>
      <c r="D156" s="29">
        <v>58.5</v>
      </c>
    </row>
    <row r="157" spans="1:4" x14ac:dyDescent="0.25">
      <c r="A157" s="16" t="s">
        <v>1194</v>
      </c>
      <c r="B157" s="38">
        <v>12.857142857142858</v>
      </c>
      <c r="C157" s="38">
        <v>1080</v>
      </c>
      <c r="D157" s="44">
        <v>84</v>
      </c>
    </row>
    <row r="158" spans="1:4" x14ac:dyDescent="0.25">
      <c r="A158" s="16" t="s">
        <v>1275</v>
      </c>
      <c r="B158" s="38">
        <v>12.923076923076923</v>
      </c>
      <c r="C158" s="38">
        <v>1680</v>
      </c>
      <c r="D158" s="35">
        <v>130</v>
      </c>
    </row>
    <row r="159" spans="1:4" x14ac:dyDescent="0.25">
      <c r="A159" s="16" t="s">
        <v>1276</v>
      </c>
      <c r="B159" s="38">
        <v>12.923076923076923</v>
      </c>
      <c r="C159" s="38">
        <v>1680</v>
      </c>
      <c r="D159" s="35">
        <v>130</v>
      </c>
    </row>
    <row r="160" spans="1:4" x14ac:dyDescent="0.25">
      <c r="A160" s="16" t="s">
        <v>1100</v>
      </c>
      <c r="B160" s="38">
        <v>12.962962962962964</v>
      </c>
      <c r="C160" s="38">
        <v>700</v>
      </c>
      <c r="D160" s="35">
        <v>54</v>
      </c>
    </row>
    <row r="161" spans="1:4" x14ac:dyDescent="0.25">
      <c r="A161" s="16" t="s">
        <v>1170</v>
      </c>
      <c r="B161" s="38">
        <v>12.987012987012987</v>
      </c>
      <c r="C161" s="38">
        <v>1000</v>
      </c>
      <c r="D161" s="44">
        <v>77</v>
      </c>
    </row>
    <row r="162" spans="1:4" x14ac:dyDescent="0.25">
      <c r="A162" s="16" t="s">
        <v>1273</v>
      </c>
      <c r="B162" s="38">
        <v>13.173652694610778</v>
      </c>
      <c r="C162" s="38">
        <v>1650</v>
      </c>
      <c r="D162" s="29">
        <v>125.25</v>
      </c>
    </row>
    <row r="163" spans="1:4" x14ac:dyDescent="0.25">
      <c r="A163" s="16" t="s">
        <v>1135</v>
      </c>
      <c r="B163" s="38">
        <v>13.223140495867769</v>
      </c>
      <c r="C163" s="38">
        <v>800</v>
      </c>
      <c r="D163" s="29">
        <v>60.5</v>
      </c>
    </row>
    <row r="164" spans="1:4" x14ac:dyDescent="0.25">
      <c r="A164" s="16" t="s">
        <v>1180</v>
      </c>
      <c r="B164" s="38">
        <v>13.333333333333334</v>
      </c>
      <c r="C164" s="38">
        <v>1000</v>
      </c>
      <c r="D164" s="35">
        <v>75</v>
      </c>
    </row>
    <row r="165" spans="1:4" x14ac:dyDescent="0.25">
      <c r="A165" s="16" t="s">
        <v>1224</v>
      </c>
      <c r="B165" s="38">
        <v>13.333333333333334</v>
      </c>
      <c r="C165" s="38">
        <v>1200</v>
      </c>
      <c r="D165" s="35">
        <v>90</v>
      </c>
    </row>
    <row r="166" spans="1:4" x14ac:dyDescent="0.25">
      <c r="A166" s="16" t="s">
        <v>1053</v>
      </c>
      <c r="B166" s="38">
        <v>13.702239789196311</v>
      </c>
      <c r="C166" s="38">
        <v>520</v>
      </c>
      <c r="D166" s="35">
        <v>37.950000000000003</v>
      </c>
    </row>
    <row r="167" spans="1:4" x14ac:dyDescent="0.25">
      <c r="A167" s="16" t="s">
        <v>1261</v>
      </c>
      <c r="B167" s="38">
        <v>13.745454545454544</v>
      </c>
      <c r="C167" s="38">
        <v>1512</v>
      </c>
      <c r="D167" s="29">
        <v>110.00000000000001</v>
      </c>
    </row>
    <row r="168" spans="1:4" x14ac:dyDescent="0.25">
      <c r="A168" s="16" t="s">
        <v>1036</v>
      </c>
      <c r="B168" s="38">
        <v>13.750013750013752</v>
      </c>
      <c r="C168" s="38">
        <v>500</v>
      </c>
      <c r="D168" s="35">
        <v>36.363599999999998</v>
      </c>
    </row>
    <row r="169" spans="1:4" x14ac:dyDescent="0.25">
      <c r="A169" s="16" t="s">
        <v>1287</v>
      </c>
      <c r="B169" s="38">
        <v>13.78661650094061</v>
      </c>
      <c r="C169" s="38">
        <v>2052</v>
      </c>
      <c r="D169" s="29">
        <v>148.83999999999997</v>
      </c>
    </row>
    <row r="170" spans="1:4" x14ac:dyDescent="0.25">
      <c r="A170" s="16" t="s">
        <v>1176</v>
      </c>
      <c r="B170" s="38">
        <v>13.793103448275861</v>
      </c>
      <c r="C170" s="38">
        <v>1000</v>
      </c>
      <c r="D170" s="29">
        <v>72.5</v>
      </c>
    </row>
    <row r="171" spans="1:4" x14ac:dyDescent="0.25">
      <c r="A171" s="16" t="s">
        <v>1166</v>
      </c>
      <c r="B171" s="38">
        <v>13.799194127062979</v>
      </c>
      <c r="C171" s="38">
        <v>1000</v>
      </c>
      <c r="D171" s="35">
        <v>72.468000000000004</v>
      </c>
    </row>
    <row r="172" spans="1:4" x14ac:dyDescent="0.25">
      <c r="A172" s="16" t="s">
        <v>1145</v>
      </c>
      <c r="B172" s="38">
        <v>13.846153846153847</v>
      </c>
      <c r="C172" s="38">
        <v>900</v>
      </c>
      <c r="D172" s="35">
        <v>65</v>
      </c>
    </row>
    <row r="173" spans="1:4" x14ac:dyDescent="0.25">
      <c r="A173" s="16" t="s">
        <v>1093</v>
      </c>
      <c r="B173" s="38">
        <v>13.877551020408163</v>
      </c>
      <c r="C173" s="38">
        <v>680</v>
      </c>
      <c r="D173" s="35">
        <v>49</v>
      </c>
    </row>
    <row r="174" spans="1:4" x14ac:dyDescent="0.25">
      <c r="A174" s="16" t="s">
        <v>1035</v>
      </c>
      <c r="B174" s="38">
        <v>13.888888888888889</v>
      </c>
      <c r="C174" s="38">
        <v>500</v>
      </c>
      <c r="D174" s="44">
        <v>36</v>
      </c>
    </row>
    <row r="175" spans="1:4" x14ac:dyDescent="0.25">
      <c r="A175" s="16" t="s">
        <v>1182</v>
      </c>
      <c r="B175" s="38">
        <v>14.114326040931545</v>
      </c>
      <c r="C175" s="38">
        <v>1000</v>
      </c>
      <c r="D175" s="29">
        <v>70.850000000000009</v>
      </c>
    </row>
    <row r="176" spans="1:4" x14ac:dyDescent="0.25">
      <c r="A176" s="16" t="s">
        <v>1215</v>
      </c>
      <c r="B176" s="38">
        <v>14.333492594362163</v>
      </c>
      <c r="C176" s="38">
        <v>1200</v>
      </c>
      <c r="D176" s="29">
        <v>83.719999999999985</v>
      </c>
    </row>
    <row r="177" spans="1:4" x14ac:dyDescent="0.25">
      <c r="A177" s="16" t="s">
        <v>1167</v>
      </c>
      <c r="B177" s="38">
        <v>14.545454545454545</v>
      </c>
      <c r="C177" s="38">
        <v>1000</v>
      </c>
      <c r="D177" s="35">
        <v>68.75</v>
      </c>
    </row>
    <row r="178" spans="1:4" x14ac:dyDescent="0.25">
      <c r="A178" s="16" t="s">
        <v>1157</v>
      </c>
      <c r="B178" s="38">
        <v>14.666666666666666</v>
      </c>
      <c r="C178" s="38">
        <v>990</v>
      </c>
      <c r="D178" s="29">
        <v>67.5</v>
      </c>
    </row>
    <row r="179" spans="1:4" x14ac:dyDescent="0.25">
      <c r="A179" s="16" t="s">
        <v>1198</v>
      </c>
      <c r="B179" s="38">
        <v>14.666666666666666</v>
      </c>
      <c r="C179" s="38">
        <v>1100</v>
      </c>
      <c r="D179" s="29">
        <v>75</v>
      </c>
    </row>
    <row r="180" spans="1:4" x14ac:dyDescent="0.25">
      <c r="A180" s="16" t="s">
        <v>1214</v>
      </c>
      <c r="B180" s="38">
        <v>14.814814814814815</v>
      </c>
      <c r="C180" s="38">
        <v>1200</v>
      </c>
      <c r="D180" s="44">
        <v>81</v>
      </c>
    </row>
    <row r="181" spans="1:4" x14ac:dyDescent="0.25">
      <c r="A181" s="16" t="s">
        <v>1295</v>
      </c>
      <c r="B181" s="38">
        <v>14.814814814814815</v>
      </c>
      <c r="C181" s="38">
        <v>2400</v>
      </c>
      <c r="D181" s="29">
        <v>162</v>
      </c>
    </row>
    <row r="182" spans="1:4" x14ac:dyDescent="0.25">
      <c r="A182" s="16" t="s">
        <v>1240</v>
      </c>
      <c r="B182" s="38">
        <v>14.945652173913043</v>
      </c>
      <c r="C182" s="38">
        <v>1375</v>
      </c>
      <c r="D182" s="29">
        <v>92</v>
      </c>
    </row>
    <row r="183" spans="1:4" x14ac:dyDescent="0.25">
      <c r="A183" s="16" t="s">
        <v>1305</v>
      </c>
      <c r="B183" s="38">
        <v>15.151515151515152</v>
      </c>
      <c r="C183" s="38">
        <v>5000</v>
      </c>
      <c r="D183" s="29">
        <v>330</v>
      </c>
    </row>
    <row r="184" spans="1:4" x14ac:dyDescent="0.25">
      <c r="A184" s="16" t="s">
        <v>1274</v>
      </c>
      <c r="B184" s="38">
        <v>15.272727272727273</v>
      </c>
      <c r="C184" s="38">
        <v>1680</v>
      </c>
      <c r="D184" s="35">
        <v>110</v>
      </c>
    </row>
    <row r="185" spans="1:4" x14ac:dyDescent="0.25">
      <c r="A185" s="16" t="s">
        <v>1204</v>
      </c>
      <c r="B185" s="38">
        <v>15.277777777777779</v>
      </c>
      <c r="C185" s="38">
        <v>1100</v>
      </c>
      <c r="D185" s="29">
        <v>72</v>
      </c>
    </row>
    <row r="186" spans="1:4" x14ac:dyDescent="0.25">
      <c r="A186" s="16" t="s">
        <v>1303</v>
      </c>
      <c r="B186" s="38">
        <v>15.34090909090909</v>
      </c>
      <c r="C186" s="38">
        <v>4320</v>
      </c>
      <c r="D186" s="29">
        <v>281.60000000000002</v>
      </c>
    </row>
    <row r="187" spans="1:4" x14ac:dyDescent="0.25">
      <c r="A187" s="16" t="s">
        <v>1155</v>
      </c>
      <c r="B187" s="38">
        <v>15.353598014888336</v>
      </c>
      <c r="C187" s="38">
        <v>990</v>
      </c>
      <c r="D187" s="29">
        <v>64.48</v>
      </c>
    </row>
    <row r="188" spans="1:4" x14ac:dyDescent="0.25">
      <c r="A188" s="16" t="s">
        <v>1271</v>
      </c>
      <c r="B188" s="38">
        <v>15.392015392015393</v>
      </c>
      <c r="C188" s="38">
        <v>1600</v>
      </c>
      <c r="D188" s="29">
        <v>103.94999999999999</v>
      </c>
    </row>
    <row r="189" spans="1:4" x14ac:dyDescent="0.25">
      <c r="A189" s="16" t="s">
        <v>1107</v>
      </c>
      <c r="B189" s="38">
        <v>15.483870967741936</v>
      </c>
      <c r="C189" s="38">
        <v>720</v>
      </c>
      <c r="D189" s="29">
        <v>46.5</v>
      </c>
    </row>
    <row r="190" spans="1:4" x14ac:dyDescent="0.25">
      <c r="A190" s="16" t="s">
        <v>1283</v>
      </c>
      <c r="B190" s="38">
        <v>15.74074074074074</v>
      </c>
      <c r="C190" s="38">
        <v>1870</v>
      </c>
      <c r="D190" s="35">
        <v>118.8</v>
      </c>
    </row>
    <row r="191" spans="1:4" x14ac:dyDescent="0.25">
      <c r="A191" s="16" t="s">
        <v>1029</v>
      </c>
      <c r="B191" s="38">
        <v>15.789473684210526</v>
      </c>
      <c r="C191" s="38">
        <v>450</v>
      </c>
      <c r="D191" s="29">
        <v>28.5</v>
      </c>
    </row>
    <row r="192" spans="1:4" x14ac:dyDescent="0.25">
      <c r="A192" s="16" t="s">
        <v>1242</v>
      </c>
      <c r="B192" s="38">
        <v>15.942028985507246</v>
      </c>
      <c r="C192" s="38">
        <v>1375</v>
      </c>
      <c r="D192" s="29">
        <v>86.25</v>
      </c>
    </row>
    <row r="193" spans="1:4" x14ac:dyDescent="0.25">
      <c r="A193" s="16" t="s">
        <v>1014</v>
      </c>
      <c r="B193" s="38">
        <v>16.266266266266264</v>
      </c>
      <c r="C193" s="38">
        <v>325</v>
      </c>
      <c r="D193" s="29">
        <v>19.980000000000004</v>
      </c>
    </row>
    <row r="194" spans="1:4" x14ac:dyDescent="0.25">
      <c r="A194" s="16" t="s">
        <v>1156</v>
      </c>
      <c r="B194" s="38">
        <v>16.293614219881501</v>
      </c>
      <c r="C194" s="38">
        <v>990</v>
      </c>
      <c r="D194" s="29">
        <v>60.760000000000005</v>
      </c>
    </row>
    <row r="195" spans="1:4" x14ac:dyDescent="0.25">
      <c r="A195" s="16" t="s">
        <v>1237</v>
      </c>
      <c r="B195" s="38">
        <v>16.598360655737704</v>
      </c>
      <c r="C195" s="38">
        <v>1296</v>
      </c>
      <c r="D195" s="29">
        <v>78.08</v>
      </c>
    </row>
    <row r="196" spans="1:4" x14ac:dyDescent="0.25">
      <c r="A196" s="16" t="s">
        <v>1203</v>
      </c>
      <c r="B196" s="38">
        <v>16.666666666666668</v>
      </c>
      <c r="C196" s="38">
        <v>1100</v>
      </c>
      <c r="D196" s="29">
        <v>66</v>
      </c>
    </row>
    <row r="197" spans="1:4" x14ac:dyDescent="0.25">
      <c r="A197" s="16" t="s">
        <v>1117</v>
      </c>
      <c r="B197" s="38">
        <v>16.888888888888889</v>
      </c>
      <c r="C197" s="38">
        <v>760</v>
      </c>
      <c r="D197" s="35">
        <v>45</v>
      </c>
    </row>
    <row r="198" spans="1:4" x14ac:dyDescent="0.25">
      <c r="A198" s="16" t="s">
        <v>1160</v>
      </c>
      <c r="B198" s="38">
        <v>16.949152542372879</v>
      </c>
      <c r="C198" s="38">
        <v>990</v>
      </c>
      <c r="D198" s="29">
        <v>58.410000000000004</v>
      </c>
    </row>
    <row r="199" spans="1:4" x14ac:dyDescent="0.25">
      <c r="A199" s="16" t="s">
        <v>1127</v>
      </c>
      <c r="B199" s="38">
        <v>17.057569296375267</v>
      </c>
      <c r="C199" s="38">
        <v>800</v>
      </c>
      <c r="D199" s="35">
        <v>46.9</v>
      </c>
    </row>
    <row r="200" spans="1:4" x14ac:dyDescent="0.25">
      <c r="A200" s="16" t="s">
        <v>1300</v>
      </c>
      <c r="B200" s="38">
        <v>17.057569296375267</v>
      </c>
      <c r="C200" s="38">
        <v>3200</v>
      </c>
      <c r="D200" s="44">
        <v>187.6</v>
      </c>
    </row>
    <row r="201" spans="1:4" x14ac:dyDescent="0.25">
      <c r="A201" s="16" t="s">
        <v>1304</v>
      </c>
      <c r="B201" s="38">
        <v>17.20303539813429</v>
      </c>
      <c r="C201" s="38">
        <v>4475</v>
      </c>
      <c r="D201" s="44">
        <v>260.128512</v>
      </c>
    </row>
    <row r="202" spans="1:4" x14ac:dyDescent="0.25">
      <c r="A202" s="16" t="s">
        <v>1021</v>
      </c>
      <c r="B202" s="38">
        <v>17.441860465116278</v>
      </c>
      <c r="C202" s="38">
        <v>750</v>
      </c>
      <c r="D202" s="44">
        <v>43</v>
      </c>
    </row>
    <row r="203" spans="1:4" x14ac:dyDescent="0.25">
      <c r="A203" s="16" t="s">
        <v>1301</v>
      </c>
      <c r="B203" s="38">
        <v>17.516202487300756</v>
      </c>
      <c r="C203" s="38">
        <v>3200</v>
      </c>
      <c r="D203" s="29">
        <v>182.68799999999999</v>
      </c>
    </row>
    <row r="204" spans="1:4" x14ac:dyDescent="0.25">
      <c r="A204" s="16" t="s">
        <v>1164</v>
      </c>
      <c r="B204" s="38">
        <v>17.678571428571427</v>
      </c>
      <c r="C204" s="38">
        <v>990</v>
      </c>
      <c r="D204" s="29">
        <v>56</v>
      </c>
    </row>
    <row r="205" spans="1:4" x14ac:dyDescent="0.25">
      <c r="A205" s="16" t="s">
        <v>1026</v>
      </c>
      <c r="B205" s="38">
        <v>17.700957934194083</v>
      </c>
      <c r="C205" s="38">
        <v>425</v>
      </c>
      <c r="D205" s="44">
        <v>24.010000000000005</v>
      </c>
    </row>
    <row r="206" spans="1:4" x14ac:dyDescent="0.25">
      <c r="A206" s="16" t="s">
        <v>1175</v>
      </c>
      <c r="B206" s="38">
        <v>17.724211272598367</v>
      </c>
      <c r="C206" s="38">
        <v>1000</v>
      </c>
      <c r="D206" s="29">
        <v>56.42</v>
      </c>
    </row>
    <row r="207" spans="1:4" x14ac:dyDescent="0.25">
      <c r="A207" s="16" t="s">
        <v>1255</v>
      </c>
      <c r="B207" s="38">
        <v>17.764243116355797</v>
      </c>
      <c r="C207" s="38">
        <v>1400</v>
      </c>
      <c r="D207" s="35">
        <v>78.809999999999988</v>
      </c>
    </row>
    <row r="208" spans="1:4" x14ac:dyDescent="0.25">
      <c r="A208" s="16" t="s">
        <v>1291</v>
      </c>
      <c r="B208" s="38">
        <v>17.770464829288358</v>
      </c>
      <c r="C208" s="38">
        <v>2160</v>
      </c>
      <c r="D208" s="29">
        <v>121.55000000000001</v>
      </c>
    </row>
    <row r="209" spans="1:4" x14ac:dyDescent="0.25">
      <c r="A209" s="16" t="s">
        <v>1272</v>
      </c>
      <c r="B209" s="38">
        <v>17.777777777777779</v>
      </c>
      <c r="C209" s="38">
        <v>1600</v>
      </c>
      <c r="D209" s="29">
        <v>90</v>
      </c>
    </row>
    <row r="210" spans="1:4" x14ac:dyDescent="0.25">
      <c r="A210" s="16" t="s">
        <v>1031</v>
      </c>
      <c r="B210" s="38">
        <v>17.786561264822137</v>
      </c>
      <c r="C210" s="38">
        <v>450</v>
      </c>
      <c r="D210" s="29">
        <v>25.299999999999997</v>
      </c>
    </row>
    <row r="211" spans="1:4" x14ac:dyDescent="0.25">
      <c r="A211" s="16" t="s">
        <v>1192</v>
      </c>
      <c r="B211" s="38">
        <v>17.808683853459971</v>
      </c>
      <c r="C211" s="38">
        <v>1050</v>
      </c>
      <c r="D211" s="35">
        <v>58.960000000000008</v>
      </c>
    </row>
    <row r="212" spans="1:4" x14ac:dyDescent="0.25">
      <c r="A212" s="16" t="s">
        <v>1110</v>
      </c>
      <c r="B212" s="38">
        <v>17.857142857142858</v>
      </c>
      <c r="C212" s="38">
        <v>750</v>
      </c>
      <c r="D212" s="35">
        <v>42</v>
      </c>
    </row>
    <row r="213" spans="1:4" x14ac:dyDescent="0.25">
      <c r="A213" s="16" t="s">
        <v>1043</v>
      </c>
      <c r="B213" s="38">
        <v>17.939850694516203</v>
      </c>
      <c r="C213" s="38">
        <v>500</v>
      </c>
      <c r="D213" s="29">
        <v>27.870912000000001</v>
      </c>
    </row>
    <row r="214" spans="1:4" x14ac:dyDescent="0.25">
      <c r="A214" s="16" t="s">
        <v>1229</v>
      </c>
      <c r="B214" s="38">
        <v>17.939850694516206</v>
      </c>
      <c r="C214" s="38">
        <v>1250</v>
      </c>
      <c r="D214" s="44">
        <v>69.677279999999996</v>
      </c>
    </row>
    <row r="215" spans="1:4" x14ac:dyDescent="0.25">
      <c r="A215" s="16" t="s">
        <v>1181</v>
      </c>
      <c r="B215" s="38">
        <v>18.1422351233672</v>
      </c>
      <c r="C215" s="38">
        <v>1000</v>
      </c>
      <c r="D215" s="29">
        <v>55.12</v>
      </c>
    </row>
    <row r="216" spans="1:4" x14ac:dyDescent="0.25">
      <c r="A216" s="16" t="s">
        <v>1202</v>
      </c>
      <c r="B216" s="38">
        <v>18.333333333333332</v>
      </c>
      <c r="C216" s="38">
        <v>1100</v>
      </c>
      <c r="D216" s="29">
        <v>60</v>
      </c>
    </row>
    <row r="217" spans="1:4" x14ac:dyDescent="0.25">
      <c r="A217" s="16" t="s">
        <v>1201</v>
      </c>
      <c r="B217" s="38">
        <v>18.487394957983192</v>
      </c>
      <c r="C217" s="38">
        <v>1100</v>
      </c>
      <c r="D217" s="29">
        <v>59.5</v>
      </c>
    </row>
    <row r="218" spans="1:4" x14ac:dyDescent="0.25">
      <c r="A218" s="16" t="s">
        <v>1132</v>
      </c>
      <c r="B218" s="38">
        <v>18.528125694804711</v>
      </c>
      <c r="C218" s="38">
        <v>800</v>
      </c>
      <c r="D218" s="29">
        <v>43.177600000000005</v>
      </c>
    </row>
    <row r="219" spans="1:4" x14ac:dyDescent="0.25">
      <c r="A219" s="16" t="s">
        <v>1277</v>
      </c>
      <c r="B219" s="38">
        <v>18.530283778060145</v>
      </c>
      <c r="C219" s="38">
        <v>1750</v>
      </c>
      <c r="D219" s="29">
        <v>94.44</v>
      </c>
    </row>
    <row r="220" spans="1:4" x14ac:dyDescent="0.25">
      <c r="A220" s="16" t="s">
        <v>1108</v>
      </c>
      <c r="B220" s="38">
        <v>18.687344473454374</v>
      </c>
      <c r="C220" s="38">
        <v>750</v>
      </c>
      <c r="D220" s="44">
        <v>40.134113280000008</v>
      </c>
    </row>
    <row r="221" spans="1:4" x14ac:dyDescent="0.25">
      <c r="A221" s="16" t="s">
        <v>1068</v>
      </c>
      <c r="B221" s="38">
        <v>18.75</v>
      </c>
      <c r="C221" s="38">
        <v>600</v>
      </c>
      <c r="D221" s="35">
        <v>32</v>
      </c>
    </row>
    <row r="222" spans="1:4" x14ac:dyDescent="0.25">
      <c r="A222" s="16" t="s">
        <v>1267</v>
      </c>
      <c r="B222" s="38">
        <v>18.768328445747802</v>
      </c>
      <c r="C222" s="38">
        <v>1600</v>
      </c>
      <c r="D222" s="44">
        <v>85.25</v>
      </c>
    </row>
    <row r="223" spans="1:4" x14ac:dyDescent="0.25">
      <c r="A223" s="16" t="s">
        <v>1268</v>
      </c>
      <c r="B223" s="38">
        <v>18.768328445747802</v>
      </c>
      <c r="C223" s="38">
        <v>1600</v>
      </c>
      <c r="D223" s="44">
        <v>85.25</v>
      </c>
    </row>
    <row r="224" spans="1:4" x14ac:dyDescent="0.25">
      <c r="A224" s="16" t="s">
        <v>1288</v>
      </c>
      <c r="B224" s="38">
        <v>18.90909090909091</v>
      </c>
      <c r="C224" s="38">
        <v>2080</v>
      </c>
      <c r="D224" s="35">
        <v>110</v>
      </c>
    </row>
    <row r="225" spans="1:4" x14ac:dyDescent="0.25">
      <c r="A225" s="16" t="s">
        <v>1254</v>
      </c>
      <c r="B225" s="38">
        <v>18.95991332611051</v>
      </c>
      <c r="C225" s="38">
        <v>1400</v>
      </c>
      <c r="D225" s="35">
        <v>73.84</v>
      </c>
    </row>
    <row r="226" spans="1:4" x14ac:dyDescent="0.25">
      <c r="A226" s="16" t="s">
        <v>1118</v>
      </c>
      <c r="B226" s="38">
        <v>19.2</v>
      </c>
      <c r="C226" s="38">
        <v>768</v>
      </c>
      <c r="D226" s="44">
        <v>40</v>
      </c>
    </row>
    <row r="227" spans="1:4" x14ac:dyDescent="0.25">
      <c r="A227" s="16" t="s">
        <v>1119</v>
      </c>
      <c r="B227" s="38">
        <v>19.2</v>
      </c>
      <c r="C227" s="38">
        <v>768</v>
      </c>
      <c r="D227" s="44">
        <v>40</v>
      </c>
    </row>
    <row r="228" spans="1:4" x14ac:dyDescent="0.25">
      <c r="A228" s="16" t="s">
        <v>1037</v>
      </c>
      <c r="B228" s="38">
        <v>19.238168526356294</v>
      </c>
      <c r="C228" s="38">
        <v>500</v>
      </c>
      <c r="D228" s="44">
        <v>25.99</v>
      </c>
    </row>
    <row r="229" spans="1:4" x14ac:dyDescent="0.25">
      <c r="A229" s="16" t="s">
        <v>1148</v>
      </c>
      <c r="B229" s="38">
        <v>19.263698630136986</v>
      </c>
      <c r="C229" s="38">
        <v>900</v>
      </c>
      <c r="D229" s="35">
        <v>46.72</v>
      </c>
    </row>
    <row r="230" spans="1:4" x14ac:dyDescent="0.25">
      <c r="A230" s="16" t="s">
        <v>1208</v>
      </c>
      <c r="B230" s="38">
        <v>19.695378151260506</v>
      </c>
      <c r="C230" s="38">
        <v>1125</v>
      </c>
      <c r="D230" s="35">
        <v>57.12</v>
      </c>
    </row>
    <row r="231" spans="1:4" x14ac:dyDescent="0.25">
      <c r="A231" s="16" t="s">
        <v>1161</v>
      </c>
      <c r="B231" s="38">
        <v>19.740777666999001</v>
      </c>
      <c r="C231" s="38">
        <v>990</v>
      </c>
      <c r="D231" s="29">
        <v>50.150000000000006</v>
      </c>
    </row>
    <row r="232" spans="1:4" x14ac:dyDescent="0.25">
      <c r="A232" s="16" t="s">
        <v>1292</v>
      </c>
      <c r="B232" s="38">
        <v>19.933167438351337</v>
      </c>
      <c r="C232" s="38">
        <v>2250</v>
      </c>
      <c r="D232" s="44">
        <v>112.8771936</v>
      </c>
    </row>
    <row r="233" spans="1:4" x14ac:dyDescent="0.25">
      <c r="A233" s="16" t="s">
        <v>1078</v>
      </c>
      <c r="B233" s="38">
        <v>20</v>
      </c>
      <c r="C233" s="38">
        <v>600</v>
      </c>
      <c r="D233" s="35">
        <v>30</v>
      </c>
    </row>
    <row r="234" spans="1:4" x14ac:dyDescent="0.25">
      <c r="A234" s="16" t="s">
        <v>1112</v>
      </c>
      <c r="B234" s="38">
        <v>20</v>
      </c>
      <c r="C234" s="38">
        <v>750</v>
      </c>
      <c r="D234" s="29">
        <v>37.5</v>
      </c>
    </row>
    <row r="235" spans="1:4" x14ac:dyDescent="0.25">
      <c r="A235" s="16" t="s">
        <v>1177</v>
      </c>
      <c r="B235" s="38">
        <v>20</v>
      </c>
      <c r="C235" s="38">
        <v>1000</v>
      </c>
      <c r="D235" s="29">
        <v>50</v>
      </c>
    </row>
    <row r="236" spans="1:4" x14ac:dyDescent="0.25">
      <c r="A236" s="16" t="s">
        <v>1120</v>
      </c>
      <c r="B236" s="38">
        <v>20.277341705913134</v>
      </c>
      <c r="C236" s="38">
        <v>775</v>
      </c>
      <c r="D236" s="35">
        <v>38.22</v>
      </c>
    </row>
    <row r="237" spans="1:4" x14ac:dyDescent="0.25">
      <c r="A237" s="16" t="s">
        <v>1279</v>
      </c>
      <c r="B237" s="38">
        <v>20.454545454545453</v>
      </c>
      <c r="C237" s="38">
        <v>1800</v>
      </c>
      <c r="D237" s="29">
        <v>88</v>
      </c>
    </row>
    <row r="238" spans="1:4" x14ac:dyDescent="0.25">
      <c r="A238" s="16" t="s">
        <v>1064</v>
      </c>
      <c r="B238" s="38">
        <v>20.699827724441771</v>
      </c>
      <c r="C238" s="38">
        <v>600</v>
      </c>
      <c r="D238" s="35">
        <v>28.985748480000005</v>
      </c>
    </row>
    <row r="239" spans="1:4" x14ac:dyDescent="0.25">
      <c r="A239" s="16" t="s">
        <v>1223</v>
      </c>
      <c r="B239" s="38">
        <v>20.761245674740486</v>
      </c>
      <c r="C239" s="38">
        <v>1200</v>
      </c>
      <c r="D239" s="35">
        <v>57.8</v>
      </c>
    </row>
    <row r="240" spans="1:4" x14ac:dyDescent="0.25">
      <c r="A240" s="16" t="s">
        <v>1263</v>
      </c>
      <c r="B240" s="38">
        <v>20.77377049180328</v>
      </c>
      <c r="C240" s="38">
        <v>1584</v>
      </c>
      <c r="D240" s="29">
        <v>76.25</v>
      </c>
    </row>
    <row r="241" spans="1:4" x14ac:dyDescent="0.25">
      <c r="A241" s="16" t="s">
        <v>1294</v>
      </c>
      <c r="B241" s="38">
        <v>20.878642888212266</v>
      </c>
      <c r="C241" s="38">
        <v>2400</v>
      </c>
      <c r="D241" s="35">
        <v>114.95</v>
      </c>
    </row>
    <row r="242" spans="1:4" x14ac:dyDescent="0.25">
      <c r="A242" s="16" t="s">
        <v>1245</v>
      </c>
      <c r="B242" s="38">
        <v>21.212121212121211</v>
      </c>
      <c r="C242" s="38">
        <v>1400</v>
      </c>
      <c r="D242" s="35">
        <v>66</v>
      </c>
    </row>
    <row r="243" spans="1:4" x14ac:dyDescent="0.25">
      <c r="A243" s="16" t="s">
        <v>1010</v>
      </c>
      <c r="B243" s="38">
        <v>21.527820833419444</v>
      </c>
      <c r="C243" s="38">
        <v>300</v>
      </c>
      <c r="D243" s="29">
        <v>13.935456</v>
      </c>
    </row>
    <row r="244" spans="1:4" x14ac:dyDescent="0.25">
      <c r="A244" s="16" t="s">
        <v>1241</v>
      </c>
      <c r="B244" s="38">
        <v>21.538220551378448</v>
      </c>
      <c r="C244" s="38">
        <v>1375</v>
      </c>
      <c r="D244" s="29">
        <v>63.839999999999996</v>
      </c>
    </row>
    <row r="245" spans="1:4" x14ac:dyDescent="0.25">
      <c r="A245" s="16" t="s">
        <v>1296</v>
      </c>
      <c r="B245" s="38">
        <v>21.574597651152676</v>
      </c>
      <c r="C245" s="38">
        <v>2480</v>
      </c>
      <c r="D245" s="35">
        <v>114.95</v>
      </c>
    </row>
    <row r="246" spans="1:4" x14ac:dyDescent="0.25">
      <c r="A246" s="16" t="s">
        <v>1106</v>
      </c>
      <c r="B246" s="38">
        <v>21.818181818181817</v>
      </c>
      <c r="C246" s="38">
        <v>720</v>
      </c>
      <c r="D246" s="29">
        <v>33</v>
      </c>
    </row>
    <row r="247" spans="1:4" x14ac:dyDescent="0.25">
      <c r="A247" s="16" t="s">
        <v>1184</v>
      </c>
      <c r="B247" s="38">
        <v>21.913043478260871</v>
      </c>
      <c r="C247" s="38">
        <v>1008</v>
      </c>
      <c r="D247" s="35">
        <v>46</v>
      </c>
    </row>
    <row r="248" spans="1:4" x14ac:dyDescent="0.25">
      <c r="A248" s="16" t="s">
        <v>1299</v>
      </c>
      <c r="B248" s="38">
        <v>22.142857142857142</v>
      </c>
      <c r="C248" s="38">
        <v>3100</v>
      </c>
      <c r="D248" s="44">
        <v>140</v>
      </c>
    </row>
    <row r="249" spans="1:4" x14ac:dyDescent="0.25">
      <c r="A249" s="16" t="s">
        <v>1089</v>
      </c>
      <c r="B249" s="38">
        <v>22.214876033057852</v>
      </c>
      <c r="C249" s="38">
        <v>672</v>
      </c>
      <c r="D249" s="44">
        <v>30.25</v>
      </c>
    </row>
    <row r="250" spans="1:4" x14ac:dyDescent="0.25">
      <c r="A250" s="16" t="s">
        <v>1174</v>
      </c>
      <c r="B250" s="38">
        <v>22.45677071637099</v>
      </c>
      <c r="C250" s="38">
        <v>1000</v>
      </c>
      <c r="D250" s="29">
        <v>44.529999999999994</v>
      </c>
    </row>
    <row r="251" spans="1:4" x14ac:dyDescent="0.25">
      <c r="A251" s="16" t="s">
        <v>1038</v>
      </c>
      <c r="B251" s="38">
        <v>22.727272727272727</v>
      </c>
      <c r="C251" s="38">
        <v>500</v>
      </c>
      <c r="D251" s="44">
        <v>22</v>
      </c>
    </row>
    <row r="252" spans="1:4" x14ac:dyDescent="0.25">
      <c r="A252" s="16" t="s">
        <v>1080</v>
      </c>
      <c r="B252" s="38">
        <v>22.857142857142858</v>
      </c>
      <c r="C252" s="38">
        <v>640</v>
      </c>
      <c r="D252" s="35">
        <v>28</v>
      </c>
    </row>
    <row r="253" spans="1:4" x14ac:dyDescent="0.25">
      <c r="A253" s="16" t="s">
        <v>1247</v>
      </c>
      <c r="B253" s="38">
        <v>22.92826727808713</v>
      </c>
      <c r="C253" s="38">
        <v>1400</v>
      </c>
      <c r="D253" s="35">
        <v>61.059999999999995</v>
      </c>
    </row>
    <row r="254" spans="1:4" x14ac:dyDescent="0.25">
      <c r="A254" s="16" t="s">
        <v>1248</v>
      </c>
      <c r="B254" s="38">
        <v>22.92826727808713</v>
      </c>
      <c r="C254" s="38">
        <v>1400</v>
      </c>
      <c r="D254" s="35">
        <v>61.059999999999995</v>
      </c>
    </row>
    <row r="255" spans="1:4" x14ac:dyDescent="0.25">
      <c r="A255" s="16" t="s">
        <v>1226</v>
      </c>
      <c r="B255" s="38">
        <v>23.323170731707318</v>
      </c>
      <c r="C255" s="38">
        <v>1224</v>
      </c>
      <c r="D255" s="29">
        <v>52.48</v>
      </c>
    </row>
    <row r="256" spans="1:4" x14ac:dyDescent="0.25">
      <c r="A256" s="16" t="s">
        <v>1206</v>
      </c>
      <c r="B256" s="38">
        <v>23.333333333333332</v>
      </c>
      <c r="C256" s="38">
        <v>1120</v>
      </c>
      <c r="D256" s="35">
        <v>48</v>
      </c>
    </row>
    <row r="257" spans="1:4" x14ac:dyDescent="0.25">
      <c r="A257" s="16" t="s">
        <v>1207</v>
      </c>
      <c r="B257" s="38">
        <v>23.333333333333332</v>
      </c>
      <c r="C257" s="38">
        <v>1120</v>
      </c>
      <c r="D257" s="35">
        <v>48</v>
      </c>
    </row>
    <row r="258" spans="1:4" x14ac:dyDescent="0.25">
      <c r="A258" s="16" t="s">
        <v>1234</v>
      </c>
      <c r="B258" s="38">
        <v>23.703703703703702</v>
      </c>
      <c r="C258" s="38">
        <v>1280</v>
      </c>
      <c r="D258" s="35">
        <v>54</v>
      </c>
    </row>
    <row r="259" spans="1:4" x14ac:dyDescent="0.25">
      <c r="A259" s="16" t="s">
        <v>1074</v>
      </c>
      <c r="B259" s="38">
        <v>24</v>
      </c>
      <c r="C259" s="38">
        <v>600</v>
      </c>
      <c r="D259" s="29">
        <v>25</v>
      </c>
    </row>
    <row r="260" spans="1:4" x14ac:dyDescent="0.25">
      <c r="A260" s="16" t="s">
        <v>1105</v>
      </c>
      <c r="B260" s="38">
        <v>24</v>
      </c>
      <c r="C260" s="38">
        <v>720</v>
      </c>
      <c r="D260" s="29">
        <v>30</v>
      </c>
    </row>
    <row r="261" spans="1:4" x14ac:dyDescent="0.25">
      <c r="A261" s="16" t="s">
        <v>1233</v>
      </c>
      <c r="B261" s="38">
        <v>24.615384615384617</v>
      </c>
      <c r="C261" s="38">
        <v>1280</v>
      </c>
      <c r="D261" s="35">
        <v>52</v>
      </c>
    </row>
    <row r="262" spans="1:4" x14ac:dyDescent="0.25">
      <c r="A262" s="16" t="s">
        <v>1346</v>
      </c>
      <c r="B262" s="34">
        <v>24.743533277577903</v>
      </c>
      <c r="C262" s="33">
        <v>4500</v>
      </c>
      <c r="D262" s="131">
        <v>181.8657</v>
      </c>
    </row>
    <row r="263" spans="1:4" x14ac:dyDescent="0.25">
      <c r="A263" s="16" t="s">
        <v>1188</v>
      </c>
      <c r="B263" s="38">
        <v>24.88095238095238</v>
      </c>
      <c r="C263" s="38">
        <v>1045</v>
      </c>
      <c r="D263" s="29">
        <v>42</v>
      </c>
    </row>
    <row r="264" spans="1:4" x14ac:dyDescent="0.25">
      <c r="A264" s="16" t="s">
        <v>1067</v>
      </c>
      <c r="B264" s="38">
        <v>25</v>
      </c>
      <c r="C264" s="38">
        <v>600</v>
      </c>
      <c r="D264" s="35">
        <v>24</v>
      </c>
    </row>
    <row r="265" spans="1:4" x14ac:dyDescent="0.25">
      <c r="A265" s="16" t="s">
        <v>1209</v>
      </c>
      <c r="B265" s="38">
        <v>25.755494505494507</v>
      </c>
      <c r="C265" s="38">
        <v>1125</v>
      </c>
      <c r="D265" s="44">
        <v>43.68</v>
      </c>
    </row>
    <row r="266" spans="1:4" x14ac:dyDescent="0.25">
      <c r="A266" s="16" t="s">
        <v>1249</v>
      </c>
      <c r="B266" s="38">
        <v>25.945144551519647</v>
      </c>
      <c r="C266" s="38">
        <v>1400</v>
      </c>
      <c r="D266" s="35">
        <v>53.959999999999994</v>
      </c>
    </row>
    <row r="267" spans="1:4" x14ac:dyDescent="0.25">
      <c r="A267" s="16" t="s">
        <v>1250</v>
      </c>
      <c r="B267" s="38">
        <v>25.945144551519647</v>
      </c>
      <c r="C267" s="38">
        <v>1400</v>
      </c>
      <c r="D267" s="35">
        <v>53.959999999999994</v>
      </c>
    </row>
    <row r="268" spans="1:4" x14ac:dyDescent="0.25">
      <c r="A268" s="16" t="s">
        <v>1253</v>
      </c>
      <c r="B268" s="38">
        <v>25.945144551519647</v>
      </c>
      <c r="C268" s="38">
        <v>1400</v>
      </c>
      <c r="D268" s="35">
        <v>53.959999999999994</v>
      </c>
    </row>
    <row r="269" spans="1:4" x14ac:dyDescent="0.25">
      <c r="A269" s="16" t="s">
        <v>1262</v>
      </c>
      <c r="B269" s="38">
        <v>25.949796472184527</v>
      </c>
      <c r="C269" s="38">
        <v>1530</v>
      </c>
      <c r="D269" s="35">
        <v>58.960000000000008</v>
      </c>
    </row>
    <row r="270" spans="1:4" x14ac:dyDescent="0.25">
      <c r="A270" s="16" t="s">
        <v>1282</v>
      </c>
      <c r="B270" s="38">
        <v>26.136363636363633</v>
      </c>
      <c r="C270" s="38">
        <v>1840</v>
      </c>
      <c r="D270" s="35">
        <v>70.400000000000006</v>
      </c>
    </row>
    <row r="271" spans="1:4" x14ac:dyDescent="0.25">
      <c r="A271" s="16" t="s">
        <v>1055</v>
      </c>
      <c r="B271" s="38">
        <v>26.4</v>
      </c>
      <c r="C271" s="38">
        <v>528</v>
      </c>
      <c r="D271" s="44">
        <v>20</v>
      </c>
    </row>
    <row r="272" spans="1:4" x14ac:dyDescent="0.25">
      <c r="A272" s="16" t="s">
        <v>1017</v>
      </c>
      <c r="B272" s="38">
        <v>26.666666666666668</v>
      </c>
      <c r="C272" s="38">
        <v>400</v>
      </c>
      <c r="D272" s="29">
        <v>15</v>
      </c>
    </row>
    <row r="273" spans="1:4" x14ac:dyDescent="0.25">
      <c r="A273" s="16" t="s">
        <v>1265</v>
      </c>
      <c r="B273" s="38">
        <v>27.040730099712693</v>
      </c>
      <c r="C273" s="38">
        <v>1600</v>
      </c>
      <c r="D273" s="35">
        <v>59.169999999999995</v>
      </c>
    </row>
    <row r="274" spans="1:4" x14ac:dyDescent="0.25">
      <c r="A274" s="16" t="s">
        <v>1266</v>
      </c>
      <c r="B274" s="38">
        <v>27.040730099712693</v>
      </c>
      <c r="C274" s="38">
        <v>1600</v>
      </c>
      <c r="D274" s="35">
        <v>59.169999999999995</v>
      </c>
    </row>
    <row r="275" spans="1:4" x14ac:dyDescent="0.25">
      <c r="A275" s="16" t="s">
        <v>1232</v>
      </c>
      <c r="B275" s="38">
        <v>28.521225269501119</v>
      </c>
      <c r="C275" s="38">
        <v>1250</v>
      </c>
      <c r="D275" s="44">
        <v>43.82700912</v>
      </c>
    </row>
    <row r="276" spans="1:4" x14ac:dyDescent="0.25">
      <c r="A276" s="16" t="s">
        <v>1298</v>
      </c>
      <c r="B276" s="38">
        <v>30.324835526315788</v>
      </c>
      <c r="C276" s="38">
        <v>2950</v>
      </c>
      <c r="D276" s="44">
        <v>97.28</v>
      </c>
    </row>
    <row r="277" spans="1:4" x14ac:dyDescent="0.25">
      <c r="A277" s="16" t="s">
        <v>1256</v>
      </c>
      <c r="B277" s="38">
        <v>30.335861321776814</v>
      </c>
      <c r="C277" s="38">
        <v>1400</v>
      </c>
      <c r="D277" s="29">
        <v>46.15</v>
      </c>
    </row>
    <row r="278" spans="1:4" x14ac:dyDescent="0.25">
      <c r="A278" s="16" t="s">
        <v>1179</v>
      </c>
      <c r="B278" s="38">
        <v>30.358227079538558</v>
      </c>
      <c r="C278" s="38">
        <v>1000</v>
      </c>
      <c r="D278" s="44">
        <v>32.94</v>
      </c>
    </row>
    <row r="279" spans="1:4" x14ac:dyDescent="0.25">
      <c r="A279" s="16" t="s">
        <v>1251</v>
      </c>
      <c r="B279" s="38">
        <v>31.638418079096045</v>
      </c>
      <c r="C279" s="38">
        <v>1400</v>
      </c>
      <c r="D279" s="35">
        <v>44.25</v>
      </c>
    </row>
    <row r="280" spans="1:4" x14ac:dyDescent="0.25">
      <c r="A280" s="16" t="s">
        <v>1252</v>
      </c>
      <c r="B280" s="38">
        <v>31.638418079096045</v>
      </c>
      <c r="C280" s="38">
        <v>1400</v>
      </c>
      <c r="D280" s="35">
        <v>44.25</v>
      </c>
    </row>
    <row r="281" spans="1:4" x14ac:dyDescent="0.25">
      <c r="A281" s="16" t="s">
        <v>1152</v>
      </c>
      <c r="B281" s="38">
        <v>31.666666666666668</v>
      </c>
      <c r="C281" s="38">
        <v>950</v>
      </c>
      <c r="D281" s="29">
        <v>30</v>
      </c>
    </row>
    <row r="282" spans="1:4" x14ac:dyDescent="0.25">
      <c r="A282" s="16" t="s">
        <v>1212</v>
      </c>
      <c r="B282" s="38">
        <v>32.432432432432435</v>
      </c>
      <c r="C282" s="38">
        <v>1200</v>
      </c>
      <c r="D282" s="35">
        <v>37</v>
      </c>
    </row>
    <row r="283" spans="1:4" x14ac:dyDescent="0.25">
      <c r="A283" s="16" t="s">
        <v>1264</v>
      </c>
      <c r="B283" s="38">
        <v>32.653061224489797</v>
      </c>
      <c r="C283" s="38">
        <v>1600</v>
      </c>
      <c r="D283" s="35">
        <v>49</v>
      </c>
    </row>
    <row r="284" spans="1:4" x14ac:dyDescent="0.25">
      <c r="A284" s="16" t="s">
        <v>1065</v>
      </c>
      <c r="B284" s="38">
        <v>33.333333333333336</v>
      </c>
      <c r="C284" s="38">
        <v>600</v>
      </c>
      <c r="D284" s="29">
        <v>18</v>
      </c>
    </row>
    <row r="285" spans="1:4" x14ac:dyDescent="0.25">
      <c r="A285" s="16" t="s">
        <v>1306</v>
      </c>
      <c r="B285" s="38">
        <v>33.333333333333336</v>
      </c>
      <c r="C285" s="38">
        <v>10000</v>
      </c>
      <c r="D285" s="27">
        <v>300</v>
      </c>
    </row>
    <row r="286" spans="1:4" x14ac:dyDescent="0.25">
      <c r="A286" s="16" t="s">
        <v>1151</v>
      </c>
      <c r="B286" s="38">
        <v>33.928571428571431</v>
      </c>
      <c r="C286" s="38">
        <v>950</v>
      </c>
      <c r="D286" s="29">
        <v>28</v>
      </c>
    </row>
    <row r="287" spans="1:4" x14ac:dyDescent="0.25">
      <c r="A287" s="16" t="s">
        <v>1154</v>
      </c>
      <c r="B287" s="38">
        <v>34.844444444444441</v>
      </c>
      <c r="C287" s="38">
        <v>980</v>
      </c>
      <c r="D287" s="29">
        <v>28.125</v>
      </c>
    </row>
    <row r="288" spans="1:4" x14ac:dyDescent="0.25">
      <c r="A288" s="16" t="s">
        <v>1033</v>
      </c>
      <c r="B288" s="38">
        <v>35.995500562429697</v>
      </c>
      <c r="C288" s="38">
        <v>480</v>
      </c>
      <c r="D288" s="29">
        <v>13.335000000000001</v>
      </c>
    </row>
    <row r="289" spans="1:4" x14ac:dyDescent="0.25">
      <c r="A289" s="16" t="s">
        <v>1227</v>
      </c>
      <c r="B289" s="38">
        <v>36.778846153846153</v>
      </c>
      <c r="C289" s="38">
        <v>1224</v>
      </c>
      <c r="D289" s="29">
        <v>33.28</v>
      </c>
    </row>
    <row r="290" spans="1:4" x14ac:dyDescent="0.25">
      <c r="A290" s="16" t="s">
        <v>1130</v>
      </c>
      <c r="B290" s="38">
        <v>38.095238095238095</v>
      </c>
      <c r="C290" s="38">
        <v>800</v>
      </c>
      <c r="D290" s="29">
        <v>21</v>
      </c>
    </row>
    <row r="291" spans="1:4" x14ac:dyDescent="0.25">
      <c r="A291" s="16" t="s">
        <v>1205</v>
      </c>
      <c r="B291" s="38">
        <v>38.620689655172413</v>
      </c>
      <c r="C291" s="38">
        <v>1120</v>
      </c>
      <c r="D291" s="35">
        <v>29</v>
      </c>
    </row>
    <row r="292" spans="1:4" x14ac:dyDescent="0.25">
      <c r="A292" s="16" t="s">
        <v>1210</v>
      </c>
      <c r="B292" s="38">
        <v>40.353260869565219</v>
      </c>
      <c r="C292" s="38">
        <v>1188</v>
      </c>
      <c r="D292" s="29">
        <v>29.439999999999998</v>
      </c>
    </row>
    <row r="293" spans="1:4" x14ac:dyDescent="0.25">
      <c r="A293" s="16" t="s">
        <v>1345</v>
      </c>
      <c r="B293" s="34">
        <v>44.498381877022652</v>
      </c>
      <c r="C293" s="33">
        <v>2750</v>
      </c>
      <c r="D293" s="131">
        <v>61.800000000000004</v>
      </c>
    </row>
    <row r="294" spans="1:4" x14ac:dyDescent="0.25">
      <c r="A294" s="16" t="s">
        <v>1189</v>
      </c>
      <c r="B294" s="38">
        <v>49.761904761904759</v>
      </c>
      <c r="C294" s="38">
        <v>1045</v>
      </c>
      <c r="D294" s="29">
        <v>21</v>
      </c>
    </row>
    <row r="295" spans="1:4" x14ac:dyDescent="0.25">
      <c r="A295" s="16" t="s">
        <v>1190</v>
      </c>
      <c r="B295" s="38">
        <v>49.761904761904759</v>
      </c>
      <c r="C295" s="38">
        <v>1045</v>
      </c>
      <c r="D295" s="57">
        <v>21</v>
      </c>
    </row>
    <row r="296" spans="1:4" x14ac:dyDescent="0.25">
      <c r="A296" s="16" t="s">
        <v>1090</v>
      </c>
      <c r="B296" s="38">
        <v>50</v>
      </c>
      <c r="C296" s="38">
        <v>675</v>
      </c>
      <c r="D296" s="35">
        <v>13.5</v>
      </c>
    </row>
    <row r="297" spans="1:4" x14ac:dyDescent="0.25">
      <c r="A297" s="16" t="s">
        <v>1211</v>
      </c>
      <c r="B297" s="38">
        <v>53.220035778175315</v>
      </c>
      <c r="C297" s="38">
        <v>1190</v>
      </c>
      <c r="D297" s="35">
        <v>22.36</v>
      </c>
    </row>
    <row r="298" spans="1:4" x14ac:dyDescent="0.25">
      <c r="A298" s="16" t="s">
        <v>1129</v>
      </c>
      <c r="B298" s="38">
        <v>66.666666666666671</v>
      </c>
      <c r="C298" s="38">
        <v>800</v>
      </c>
      <c r="D298" s="29">
        <v>12</v>
      </c>
    </row>
    <row r="299" spans="1:4" x14ac:dyDescent="0.25">
      <c r="A299" s="16" t="s">
        <v>1231</v>
      </c>
      <c r="B299" s="38">
        <v>67.604110329908067</v>
      </c>
      <c r="C299" s="38">
        <v>1250</v>
      </c>
      <c r="D299" s="44">
        <v>18.489999999999998</v>
      </c>
    </row>
    <row r="300" spans="1:4" x14ac:dyDescent="0.25">
      <c r="A300" s="16" t="s">
        <v>1168</v>
      </c>
      <c r="B300" s="38">
        <v>74.074074074074076</v>
      </c>
      <c r="C300" s="38">
        <v>1000</v>
      </c>
      <c r="D300" s="29">
        <v>13.5</v>
      </c>
    </row>
    <row r="301" spans="1:4" x14ac:dyDescent="0.25">
      <c r="A301" s="16" t="s">
        <v>1302</v>
      </c>
      <c r="B301" s="38">
        <v>108.17307692307692</v>
      </c>
      <c r="C301" s="38">
        <v>3375</v>
      </c>
      <c r="D301" s="44">
        <v>31.2</v>
      </c>
    </row>
    <row r="302" spans="1:4" x14ac:dyDescent="0.25">
      <c r="A302" s="16" t="s">
        <v>1186</v>
      </c>
      <c r="B302" s="38">
        <v>172.88135593220338</v>
      </c>
      <c r="C302" s="38">
        <v>1020</v>
      </c>
      <c r="D302" s="35">
        <v>5.9</v>
      </c>
    </row>
  </sheetData>
  <sortState ref="A3:D302">
    <sortCondition ref="B3:B302"/>
    <sortCondition ref="C3:C302"/>
    <sortCondition ref="D3:D30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workbookViewId="0"/>
  </sheetViews>
  <sheetFormatPr defaultColWidth="11" defaultRowHeight="15.75" x14ac:dyDescent="0.25"/>
  <cols>
    <col min="1" max="1" width="23.375" style="4" customWidth="1"/>
    <col min="2" max="2" width="8.625" style="5" customWidth="1"/>
    <col min="3" max="3" width="8.5" style="2" customWidth="1"/>
    <col min="4" max="4" width="9.375" style="2" customWidth="1"/>
  </cols>
  <sheetData>
    <row r="1" spans="1:5" s="4" customFormat="1" x14ac:dyDescent="0.25">
      <c r="A1" s="16" t="s">
        <v>940</v>
      </c>
      <c r="B1" s="123" t="s">
        <v>20</v>
      </c>
      <c r="C1" s="18" t="s">
        <v>25</v>
      </c>
      <c r="D1" s="18" t="s">
        <v>163</v>
      </c>
      <c r="E1" s="18" t="s">
        <v>164</v>
      </c>
    </row>
    <row r="2" spans="1:5" x14ac:dyDescent="0.25">
      <c r="A2" s="16" t="s">
        <v>1225</v>
      </c>
      <c r="B2" s="29">
        <v>389.15000000000003</v>
      </c>
      <c r="C2" s="38">
        <v>60</v>
      </c>
      <c r="D2" s="38">
        <v>375</v>
      </c>
      <c r="E2" s="38">
        <v>1200</v>
      </c>
    </row>
    <row r="3" spans="1:5" x14ac:dyDescent="0.25">
      <c r="A3" s="16" t="s">
        <v>1305</v>
      </c>
      <c r="B3" s="29">
        <v>330</v>
      </c>
      <c r="C3" s="38">
        <v>125</v>
      </c>
      <c r="D3" s="38">
        <v>1000</v>
      </c>
      <c r="E3" s="38">
        <v>5000</v>
      </c>
    </row>
    <row r="4" spans="1:5" x14ac:dyDescent="0.25">
      <c r="A4" s="16" t="s">
        <v>1076</v>
      </c>
      <c r="B4" s="29">
        <v>305</v>
      </c>
      <c r="C4" s="38">
        <v>17</v>
      </c>
      <c r="D4" s="38">
        <v>135</v>
      </c>
      <c r="E4" s="38">
        <v>600</v>
      </c>
    </row>
    <row r="5" spans="1:5" x14ac:dyDescent="0.25">
      <c r="A5" s="16" t="s">
        <v>1306</v>
      </c>
      <c r="B5" s="35">
        <v>300</v>
      </c>
      <c r="C5" s="38">
        <v>250</v>
      </c>
      <c r="D5" s="38">
        <v>2000</v>
      </c>
      <c r="E5" s="38">
        <v>10000</v>
      </c>
    </row>
    <row r="6" spans="1:5" x14ac:dyDescent="0.25">
      <c r="A6" s="16" t="s">
        <v>1243</v>
      </c>
      <c r="B6" s="35">
        <v>296</v>
      </c>
      <c r="C6" s="38">
        <v>34.5</v>
      </c>
      <c r="D6" s="38">
        <v>276</v>
      </c>
      <c r="E6" s="38">
        <v>1380</v>
      </c>
    </row>
    <row r="7" spans="1:5" x14ac:dyDescent="0.25">
      <c r="A7" s="16" t="s">
        <v>1303</v>
      </c>
      <c r="B7" s="29">
        <v>281.60000000000002</v>
      </c>
      <c r="C7" s="38">
        <v>120</v>
      </c>
      <c r="D7" s="38">
        <v>960</v>
      </c>
      <c r="E7" s="38">
        <v>4320</v>
      </c>
    </row>
    <row r="8" spans="1:5" x14ac:dyDescent="0.25">
      <c r="A8" s="16" t="s">
        <v>1304</v>
      </c>
      <c r="B8" s="44">
        <v>260.128512</v>
      </c>
      <c r="C8" s="38">
        <v>111.875</v>
      </c>
      <c r="D8" s="38">
        <v>895</v>
      </c>
      <c r="E8" s="38">
        <v>4475</v>
      </c>
    </row>
    <row r="9" spans="1:5" x14ac:dyDescent="0.25">
      <c r="A9" s="16" t="s">
        <v>1260</v>
      </c>
      <c r="B9" s="35">
        <v>254.32</v>
      </c>
      <c r="C9" s="38">
        <v>37.5</v>
      </c>
      <c r="D9" s="38">
        <v>300</v>
      </c>
      <c r="E9" s="38">
        <v>1500</v>
      </c>
    </row>
    <row r="10" spans="1:5" x14ac:dyDescent="0.25">
      <c r="A10" s="16" t="s">
        <v>1293</v>
      </c>
      <c r="B10" s="29">
        <v>254.28</v>
      </c>
      <c r="C10" s="38">
        <v>50</v>
      </c>
      <c r="D10" s="38">
        <v>357</v>
      </c>
      <c r="E10" s="38">
        <v>2256</v>
      </c>
    </row>
    <row r="11" spans="1:5" x14ac:dyDescent="0.25">
      <c r="A11" s="16" t="s">
        <v>1228</v>
      </c>
      <c r="B11" s="44">
        <v>240</v>
      </c>
      <c r="C11" s="38">
        <v>31.25</v>
      </c>
      <c r="D11" s="38">
        <v>250</v>
      </c>
      <c r="E11" s="38">
        <v>1250</v>
      </c>
    </row>
    <row r="12" spans="1:5" x14ac:dyDescent="0.25">
      <c r="A12" s="16" t="s">
        <v>1270</v>
      </c>
      <c r="B12" s="29">
        <v>232.898</v>
      </c>
      <c r="C12" s="38">
        <v>50</v>
      </c>
      <c r="D12" s="38">
        <v>400</v>
      </c>
      <c r="E12" s="38">
        <v>1600</v>
      </c>
    </row>
    <row r="13" spans="1:5" x14ac:dyDescent="0.25">
      <c r="A13" s="16" t="s">
        <v>1344</v>
      </c>
      <c r="B13" s="131">
        <v>225</v>
      </c>
      <c r="C13" s="38">
        <v>30</v>
      </c>
      <c r="D13" s="38">
        <v>240</v>
      </c>
      <c r="E13" s="27">
        <v>1200</v>
      </c>
    </row>
    <row r="14" spans="1:5" x14ac:dyDescent="0.25">
      <c r="A14" s="16" t="s">
        <v>1034</v>
      </c>
      <c r="B14" s="44">
        <v>224</v>
      </c>
      <c r="C14" s="38">
        <v>12.5</v>
      </c>
      <c r="D14" s="38">
        <v>100</v>
      </c>
      <c r="E14" s="38">
        <v>500</v>
      </c>
    </row>
    <row r="15" spans="1:5" x14ac:dyDescent="0.25">
      <c r="A15" s="16" t="s">
        <v>1114</v>
      </c>
      <c r="B15" s="35">
        <v>222.967296</v>
      </c>
      <c r="C15" s="38">
        <v>20</v>
      </c>
      <c r="D15" s="38">
        <v>150</v>
      </c>
      <c r="E15" s="38">
        <v>750</v>
      </c>
    </row>
    <row r="16" spans="1:5" x14ac:dyDescent="0.25">
      <c r="A16" s="16" t="s">
        <v>1258</v>
      </c>
      <c r="B16" s="35">
        <v>219.2511744</v>
      </c>
      <c r="C16" s="38">
        <v>37.5</v>
      </c>
      <c r="D16" s="38">
        <v>300</v>
      </c>
      <c r="E16" s="38">
        <v>1500</v>
      </c>
    </row>
    <row r="17" spans="1:5" x14ac:dyDescent="0.25">
      <c r="A17" s="16" t="s">
        <v>1187</v>
      </c>
      <c r="B17" s="57">
        <v>215.53505279999999</v>
      </c>
      <c r="C17" s="38">
        <v>25.625</v>
      </c>
      <c r="D17" s="38">
        <v>205</v>
      </c>
      <c r="E17" s="38">
        <v>1025</v>
      </c>
    </row>
    <row r="18" spans="1:5" x14ac:dyDescent="0.25">
      <c r="A18" s="16" t="s">
        <v>1044</v>
      </c>
      <c r="B18" s="29">
        <v>210</v>
      </c>
      <c r="C18" s="38">
        <v>15</v>
      </c>
      <c r="D18" s="38">
        <v>120</v>
      </c>
      <c r="E18" s="38">
        <v>500</v>
      </c>
    </row>
    <row r="19" spans="1:5" x14ac:dyDescent="0.25">
      <c r="A19" s="16" t="s">
        <v>1149</v>
      </c>
      <c r="B19" s="35">
        <v>210</v>
      </c>
      <c r="C19" s="38">
        <v>28.125</v>
      </c>
      <c r="D19" s="38">
        <v>225</v>
      </c>
      <c r="E19" s="38">
        <v>900</v>
      </c>
    </row>
    <row r="20" spans="1:5" x14ac:dyDescent="0.25">
      <c r="A20" s="16" t="s">
        <v>1290</v>
      </c>
      <c r="B20" s="35">
        <v>201.6</v>
      </c>
      <c r="C20" s="38">
        <v>52.5</v>
      </c>
      <c r="D20" s="38">
        <v>420</v>
      </c>
      <c r="E20" s="38">
        <v>2100</v>
      </c>
    </row>
    <row r="21" spans="1:5" x14ac:dyDescent="0.25">
      <c r="A21" s="16" t="s">
        <v>1061</v>
      </c>
      <c r="B21" s="35">
        <v>200</v>
      </c>
      <c r="C21" s="38">
        <v>17</v>
      </c>
      <c r="D21" s="38">
        <v>130</v>
      </c>
      <c r="E21" s="38">
        <v>550</v>
      </c>
    </row>
    <row r="22" spans="1:5" x14ac:dyDescent="0.25">
      <c r="A22" s="16" t="s">
        <v>1297</v>
      </c>
      <c r="B22" s="35">
        <v>200</v>
      </c>
      <c r="C22" s="38">
        <v>62.5</v>
      </c>
      <c r="D22" s="38">
        <v>500</v>
      </c>
      <c r="E22" s="38">
        <v>2500</v>
      </c>
    </row>
    <row r="23" spans="1:5" x14ac:dyDescent="0.25">
      <c r="A23" s="16" t="s">
        <v>1111</v>
      </c>
      <c r="B23" s="29">
        <v>190</v>
      </c>
      <c r="C23" s="38">
        <v>18.75</v>
      </c>
      <c r="D23" s="38">
        <v>150</v>
      </c>
      <c r="E23" s="38">
        <v>750</v>
      </c>
    </row>
    <row r="24" spans="1:5" x14ac:dyDescent="0.25">
      <c r="A24" s="16" t="s">
        <v>1308</v>
      </c>
      <c r="B24" s="35">
        <v>189</v>
      </c>
      <c r="C24" s="38">
        <v>34</v>
      </c>
      <c r="D24" s="38">
        <v>170</v>
      </c>
      <c r="E24" s="38" t="s">
        <v>53</v>
      </c>
    </row>
    <row r="25" spans="1:5" x14ac:dyDescent="0.25">
      <c r="A25" s="16" t="s">
        <v>1239</v>
      </c>
      <c r="B25" s="29">
        <v>188</v>
      </c>
      <c r="C25" s="38">
        <v>34</v>
      </c>
      <c r="D25" s="38">
        <v>268</v>
      </c>
      <c r="E25" s="38">
        <v>1340</v>
      </c>
    </row>
    <row r="26" spans="1:5" x14ac:dyDescent="0.25">
      <c r="A26" s="16" t="s">
        <v>1300</v>
      </c>
      <c r="B26" s="44">
        <v>187.6</v>
      </c>
      <c r="C26" s="38">
        <v>80</v>
      </c>
      <c r="D26" s="38">
        <v>640</v>
      </c>
      <c r="E26" s="38">
        <v>3200</v>
      </c>
    </row>
    <row r="27" spans="1:5" x14ac:dyDescent="0.25">
      <c r="A27" s="16" t="s">
        <v>1281</v>
      </c>
      <c r="B27" s="35">
        <v>182.82</v>
      </c>
      <c r="C27" s="38">
        <v>56.25</v>
      </c>
      <c r="D27" s="38">
        <v>450</v>
      </c>
      <c r="E27" s="38">
        <v>1800</v>
      </c>
    </row>
    <row r="28" spans="1:5" x14ac:dyDescent="0.25">
      <c r="A28" s="16" t="s">
        <v>1301</v>
      </c>
      <c r="B28" s="29">
        <v>182.68799999999999</v>
      </c>
      <c r="C28" s="38">
        <v>100</v>
      </c>
      <c r="D28" s="38">
        <v>800</v>
      </c>
      <c r="E28" s="38">
        <v>3200</v>
      </c>
    </row>
    <row r="29" spans="1:5" x14ac:dyDescent="0.25">
      <c r="A29" s="16" t="s">
        <v>1346</v>
      </c>
      <c r="B29" s="131">
        <v>181.8657</v>
      </c>
      <c r="C29" s="38">
        <v>112.5</v>
      </c>
      <c r="D29" s="38">
        <v>900</v>
      </c>
      <c r="E29" s="27">
        <v>4500</v>
      </c>
    </row>
    <row r="30" spans="1:5" x14ac:dyDescent="0.25">
      <c r="A30" s="16" t="s">
        <v>1244</v>
      </c>
      <c r="B30" s="35">
        <v>180</v>
      </c>
      <c r="C30" s="38">
        <v>35</v>
      </c>
      <c r="D30" s="38">
        <v>280</v>
      </c>
      <c r="E30" s="38">
        <v>1400</v>
      </c>
    </row>
    <row r="31" spans="1:5" x14ac:dyDescent="0.25">
      <c r="A31" s="16" t="s">
        <v>1289</v>
      </c>
      <c r="B31" s="29">
        <v>180</v>
      </c>
      <c r="C31" s="38">
        <v>52</v>
      </c>
      <c r="D31" s="38">
        <v>416</v>
      </c>
      <c r="E31" s="38">
        <v>2080</v>
      </c>
    </row>
    <row r="32" spans="1:5" x14ac:dyDescent="0.25">
      <c r="A32" s="16" t="s">
        <v>1269</v>
      </c>
      <c r="B32" s="29">
        <v>177.566</v>
      </c>
      <c r="C32" s="38">
        <v>50</v>
      </c>
      <c r="D32" s="38">
        <v>400</v>
      </c>
      <c r="E32" s="38">
        <v>1600</v>
      </c>
    </row>
    <row r="33" spans="1:5" x14ac:dyDescent="0.25">
      <c r="A33" s="16" t="s">
        <v>1235</v>
      </c>
      <c r="B33" s="35">
        <v>176</v>
      </c>
      <c r="C33" s="38">
        <v>32</v>
      </c>
      <c r="D33" s="38">
        <v>256</v>
      </c>
      <c r="E33" s="38">
        <v>1280</v>
      </c>
    </row>
    <row r="34" spans="1:5" x14ac:dyDescent="0.25">
      <c r="A34" s="16" t="s">
        <v>1278</v>
      </c>
      <c r="B34" s="35">
        <v>174</v>
      </c>
      <c r="C34" s="38">
        <v>50</v>
      </c>
      <c r="D34" s="38">
        <v>400</v>
      </c>
      <c r="E34" s="38">
        <v>1750</v>
      </c>
    </row>
    <row r="35" spans="1:5" x14ac:dyDescent="0.25">
      <c r="A35" s="16" t="s">
        <v>1285</v>
      </c>
      <c r="B35" s="35">
        <v>171</v>
      </c>
      <c r="C35" s="38">
        <v>50</v>
      </c>
      <c r="D35" s="38">
        <v>400</v>
      </c>
      <c r="E35" s="38">
        <v>2000</v>
      </c>
    </row>
    <row r="36" spans="1:5" x14ac:dyDescent="0.25">
      <c r="A36" s="16" t="s">
        <v>1236</v>
      </c>
      <c r="B36" s="35">
        <v>162</v>
      </c>
      <c r="C36" s="38">
        <v>32</v>
      </c>
      <c r="D36" s="38">
        <v>256</v>
      </c>
      <c r="E36" s="38">
        <v>1280</v>
      </c>
    </row>
    <row r="37" spans="1:5" x14ac:dyDescent="0.25">
      <c r="A37" s="16" t="s">
        <v>1286</v>
      </c>
      <c r="B37" s="35">
        <v>162</v>
      </c>
      <c r="C37" s="38">
        <v>50</v>
      </c>
      <c r="D37" s="38">
        <v>400</v>
      </c>
      <c r="E37" s="38">
        <v>2000</v>
      </c>
    </row>
    <row r="38" spans="1:5" x14ac:dyDescent="0.25">
      <c r="A38" s="16" t="s">
        <v>1295</v>
      </c>
      <c r="B38" s="29">
        <v>162</v>
      </c>
      <c r="C38" s="38">
        <v>60</v>
      </c>
      <c r="D38" s="38">
        <v>480</v>
      </c>
      <c r="E38" s="38">
        <v>2400</v>
      </c>
    </row>
    <row r="39" spans="1:5" x14ac:dyDescent="0.25">
      <c r="A39" s="16" t="s">
        <v>1147</v>
      </c>
      <c r="B39" s="35">
        <v>161.07</v>
      </c>
      <c r="C39" s="38">
        <v>25</v>
      </c>
      <c r="D39" s="38">
        <v>190</v>
      </c>
      <c r="E39" s="38">
        <v>900</v>
      </c>
    </row>
    <row r="40" spans="1:5" x14ac:dyDescent="0.25">
      <c r="A40" s="16" t="s">
        <v>1169</v>
      </c>
      <c r="B40" s="35">
        <v>158.86419840000002</v>
      </c>
      <c r="C40" s="38">
        <v>25</v>
      </c>
      <c r="D40" s="38">
        <v>200</v>
      </c>
      <c r="E40" s="38">
        <v>1000</v>
      </c>
    </row>
    <row r="41" spans="1:5" x14ac:dyDescent="0.25">
      <c r="A41" s="16" t="s">
        <v>1238</v>
      </c>
      <c r="B41" s="35">
        <v>149.5</v>
      </c>
      <c r="C41" s="38">
        <v>40</v>
      </c>
      <c r="D41" s="38">
        <v>320</v>
      </c>
      <c r="E41" s="38">
        <v>1300</v>
      </c>
    </row>
    <row r="42" spans="1:5" x14ac:dyDescent="0.25">
      <c r="A42" s="16" t="s">
        <v>1287</v>
      </c>
      <c r="B42" s="29">
        <v>148.83999999999997</v>
      </c>
      <c r="C42" s="38">
        <v>57</v>
      </c>
      <c r="D42" s="38">
        <v>456</v>
      </c>
      <c r="E42" s="38">
        <v>2052</v>
      </c>
    </row>
    <row r="43" spans="1:5" x14ac:dyDescent="0.25">
      <c r="A43" s="16" t="s">
        <v>1213</v>
      </c>
      <c r="B43" s="35">
        <v>148.75</v>
      </c>
      <c r="C43" s="38">
        <v>30</v>
      </c>
      <c r="D43" s="38">
        <v>240</v>
      </c>
      <c r="E43" s="38">
        <v>1200</v>
      </c>
    </row>
    <row r="44" spans="1:5" x14ac:dyDescent="0.25">
      <c r="A44" s="16" t="s">
        <v>1218</v>
      </c>
      <c r="B44" s="35">
        <v>146.32000000000002</v>
      </c>
      <c r="C44" s="38">
        <v>30</v>
      </c>
      <c r="D44" s="38">
        <v>240</v>
      </c>
      <c r="E44" s="38">
        <v>1200</v>
      </c>
    </row>
    <row r="45" spans="1:5" x14ac:dyDescent="0.25">
      <c r="A45" s="16" t="s">
        <v>1280</v>
      </c>
      <c r="B45" s="29">
        <v>144</v>
      </c>
      <c r="C45" s="38">
        <v>45</v>
      </c>
      <c r="D45" s="38">
        <v>360</v>
      </c>
      <c r="E45" s="38">
        <v>1800</v>
      </c>
    </row>
    <row r="46" spans="1:5" x14ac:dyDescent="0.25">
      <c r="A46" s="16" t="s">
        <v>1150</v>
      </c>
      <c r="B46" s="35">
        <v>143</v>
      </c>
      <c r="C46" s="38">
        <v>23</v>
      </c>
      <c r="D46" s="38">
        <v>184</v>
      </c>
      <c r="E46" s="38">
        <v>920</v>
      </c>
    </row>
    <row r="47" spans="1:5" x14ac:dyDescent="0.25">
      <c r="A47" s="16" t="s">
        <v>1219</v>
      </c>
      <c r="B47" s="35">
        <v>143</v>
      </c>
      <c r="C47" s="38">
        <v>30</v>
      </c>
      <c r="D47" s="38">
        <v>240</v>
      </c>
      <c r="E47" s="38">
        <v>1200</v>
      </c>
    </row>
    <row r="48" spans="1:5" x14ac:dyDescent="0.25">
      <c r="A48" s="16" t="s">
        <v>1221</v>
      </c>
      <c r="B48" s="35">
        <v>143</v>
      </c>
      <c r="C48" s="38">
        <v>30</v>
      </c>
      <c r="D48" s="38">
        <v>240</v>
      </c>
      <c r="E48" s="38">
        <v>1200</v>
      </c>
    </row>
    <row r="49" spans="1:5" x14ac:dyDescent="0.25">
      <c r="A49" s="16" t="s">
        <v>1121</v>
      </c>
      <c r="B49" s="29">
        <v>140</v>
      </c>
      <c r="C49" s="38">
        <v>24</v>
      </c>
      <c r="D49" s="38">
        <v>156</v>
      </c>
      <c r="E49" s="38">
        <v>780</v>
      </c>
    </row>
    <row r="50" spans="1:5" x14ac:dyDescent="0.25">
      <c r="A50" s="16" t="s">
        <v>1172</v>
      </c>
      <c r="B50" s="35">
        <v>140</v>
      </c>
      <c r="C50" s="38">
        <v>25</v>
      </c>
      <c r="D50" s="38">
        <v>200</v>
      </c>
      <c r="E50" s="38">
        <v>1000</v>
      </c>
    </row>
    <row r="51" spans="1:5" x14ac:dyDescent="0.25">
      <c r="A51" s="16" t="s">
        <v>1299</v>
      </c>
      <c r="B51" s="44">
        <v>140</v>
      </c>
      <c r="C51" s="38">
        <v>77.5</v>
      </c>
      <c r="D51" s="38">
        <v>620</v>
      </c>
      <c r="E51" s="38">
        <v>3100</v>
      </c>
    </row>
    <row r="52" spans="1:5" x14ac:dyDescent="0.25">
      <c r="A52" s="16" t="s">
        <v>1142</v>
      </c>
      <c r="B52" s="35">
        <v>135</v>
      </c>
      <c r="C52" s="38">
        <v>21.25</v>
      </c>
      <c r="D52" s="38">
        <v>170</v>
      </c>
      <c r="E52" s="38">
        <v>850</v>
      </c>
    </row>
    <row r="53" spans="1:5" x14ac:dyDescent="0.25">
      <c r="A53" s="16" t="s">
        <v>1143</v>
      </c>
      <c r="B53" s="44">
        <v>135</v>
      </c>
      <c r="C53" s="38">
        <v>21.875</v>
      </c>
      <c r="D53" s="38">
        <v>175</v>
      </c>
      <c r="E53" s="38">
        <v>875</v>
      </c>
    </row>
    <row r="54" spans="1:5" x14ac:dyDescent="0.25">
      <c r="A54" s="16" t="s">
        <v>1257</v>
      </c>
      <c r="B54" s="35">
        <v>132.6</v>
      </c>
      <c r="C54" s="38">
        <v>36.25</v>
      </c>
      <c r="D54" s="38">
        <v>290</v>
      </c>
      <c r="E54" s="38">
        <v>1450</v>
      </c>
    </row>
    <row r="55" spans="1:5" x14ac:dyDescent="0.25">
      <c r="A55" s="16" t="s">
        <v>1220</v>
      </c>
      <c r="B55" s="35">
        <v>132</v>
      </c>
      <c r="C55" s="38">
        <v>30</v>
      </c>
      <c r="D55" s="38">
        <v>240</v>
      </c>
      <c r="E55" s="38">
        <v>1200</v>
      </c>
    </row>
    <row r="56" spans="1:5" x14ac:dyDescent="0.25">
      <c r="A56" s="16" t="s">
        <v>1222</v>
      </c>
      <c r="B56" s="35">
        <v>132</v>
      </c>
      <c r="C56" s="38">
        <v>30</v>
      </c>
      <c r="D56" s="38">
        <v>240</v>
      </c>
      <c r="E56" s="38">
        <v>1200</v>
      </c>
    </row>
    <row r="57" spans="1:5" x14ac:dyDescent="0.25">
      <c r="A57" s="16" t="s">
        <v>1185</v>
      </c>
      <c r="B57" s="35">
        <v>131.76000000000002</v>
      </c>
      <c r="C57" s="38">
        <v>29</v>
      </c>
      <c r="D57" s="38">
        <v>202</v>
      </c>
      <c r="E57" s="38">
        <v>1010</v>
      </c>
    </row>
    <row r="58" spans="1:5" x14ac:dyDescent="0.25">
      <c r="A58" s="16" t="s">
        <v>1083</v>
      </c>
      <c r="B58" s="29">
        <v>130.66</v>
      </c>
      <c r="C58" s="38">
        <v>16.25</v>
      </c>
      <c r="D58" s="38">
        <v>130</v>
      </c>
      <c r="E58" s="38">
        <v>650</v>
      </c>
    </row>
    <row r="59" spans="1:5" x14ac:dyDescent="0.25">
      <c r="A59" s="16" t="s">
        <v>1200</v>
      </c>
      <c r="B59" s="44">
        <v>130</v>
      </c>
      <c r="C59" s="38">
        <v>32.5</v>
      </c>
      <c r="D59" s="38">
        <v>250</v>
      </c>
      <c r="E59" s="38">
        <v>1100</v>
      </c>
    </row>
    <row r="60" spans="1:5" x14ac:dyDescent="0.25">
      <c r="A60" s="16" t="s">
        <v>1275</v>
      </c>
      <c r="B60" s="35">
        <v>130</v>
      </c>
      <c r="C60" s="38">
        <v>42</v>
      </c>
      <c r="D60" s="38">
        <v>336</v>
      </c>
      <c r="E60" s="38">
        <v>1680</v>
      </c>
    </row>
    <row r="61" spans="1:5" x14ac:dyDescent="0.25">
      <c r="A61" s="16" t="s">
        <v>1276</v>
      </c>
      <c r="B61" s="35">
        <v>130</v>
      </c>
      <c r="C61" s="38">
        <v>42</v>
      </c>
      <c r="D61" s="38">
        <v>336</v>
      </c>
      <c r="E61" s="38">
        <v>1680</v>
      </c>
    </row>
    <row r="62" spans="1:5" x14ac:dyDescent="0.25">
      <c r="A62" s="16" t="s">
        <v>1178</v>
      </c>
      <c r="B62" s="29">
        <v>128</v>
      </c>
      <c r="C62" s="38">
        <v>25</v>
      </c>
      <c r="D62" s="38">
        <v>200</v>
      </c>
      <c r="E62" s="38">
        <v>1000</v>
      </c>
    </row>
    <row r="63" spans="1:5" x14ac:dyDescent="0.25">
      <c r="A63" s="16" t="s">
        <v>1217</v>
      </c>
      <c r="B63" s="35">
        <v>126.72449999999999</v>
      </c>
      <c r="C63" s="38">
        <v>30</v>
      </c>
      <c r="D63" s="38">
        <v>240</v>
      </c>
      <c r="E63" s="38">
        <v>1200</v>
      </c>
    </row>
    <row r="64" spans="1:5" x14ac:dyDescent="0.25">
      <c r="A64" s="16" t="s">
        <v>1259</v>
      </c>
      <c r="B64" s="44">
        <v>126</v>
      </c>
      <c r="C64" s="38">
        <v>37.5</v>
      </c>
      <c r="D64" s="38">
        <v>300</v>
      </c>
      <c r="E64" s="38">
        <v>1500</v>
      </c>
    </row>
    <row r="65" spans="1:5" x14ac:dyDescent="0.25">
      <c r="A65" s="16" t="s">
        <v>1273</v>
      </c>
      <c r="B65" s="29">
        <v>125.25</v>
      </c>
      <c r="C65" s="38">
        <v>49.5</v>
      </c>
      <c r="D65" s="38">
        <v>330</v>
      </c>
      <c r="E65" s="38">
        <v>1650</v>
      </c>
    </row>
    <row r="66" spans="1:5" x14ac:dyDescent="0.25">
      <c r="A66" s="16" t="s">
        <v>1062</v>
      </c>
      <c r="B66" s="29">
        <v>125</v>
      </c>
      <c r="C66" s="38">
        <v>14</v>
      </c>
      <c r="D66" s="38">
        <v>112</v>
      </c>
      <c r="E66" s="38">
        <v>560</v>
      </c>
    </row>
    <row r="67" spans="1:5" x14ac:dyDescent="0.25">
      <c r="A67" s="16" t="s">
        <v>1216</v>
      </c>
      <c r="B67" s="29">
        <v>123.88949999999998</v>
      </c>
      <c r="C67" s="38">
        <v>30</v>
      </c>
      <c r="D67" s="38">
        <v>240</v>
      </c>
      <c r="E67" s="38">
        <v>1200</v>
      </c>
    </row>
    <row r="68" spans="1:5" x14ac:dyDescent="0.25">
      <c r="A68" s="16" t="s">
        <v>1140</v>
      </c>
      <c r="B68" s="29">
        <v>123.5</v>
      </c>
      <c r="C68" s="38">
        <v>21.25</v>
      </c>
      <c r="D68" s="38">
        <v>170</v>
      </c>
      <c r="E68" s="38">
        <v>850</v>
      </c>
    </row>
    <row r="69" spans="1:5" x14ac:dyDescent="0.25">
      <c r="A69" s="16" t="s">
        <v>1291</v>
      </c>
      <c r="B69" s="29">
        <v>121.55000000000001</v>
      </c>
      <c r="C69" s="38">
        <v>60</v>
      </c>
      <c r="D69" s="38">
        <v>480</v>
      </c>
      <c r="E69" s="38">
        <v>2160</v>
      </c>
    </row>
    <row r="70" spans="1:5" x14ac:dyDescent="0.25">
      <c r="A70" s="16" t="s">
        <v>1113</v>
      </c>
      <c r="B70" s="44">
        <v>120</v>
      </c>
      <c r="C70" s="38">
        <v>20</v>
      </c>
      <c r="D70" s="38">
        <v>200</v>
      </c>
      <c r="E70" s="38">
        <v>750</v>
      </c>
    </row>
    <row r="71" spans="1:5" x14ac:dyDescent="0.25">
      <c r="A71" s="16" t="s">
        <v>1094</v>
      </c>
      <c r="B71" s="35">
        <v>120</v>
      </c>
      <c r="C71" s="38">
        <v>21.25</v>
      </c>
      <c r="D71" s="38">
        <v>170</v>
      </c>
      <c r="E71" s="38">
        <v>680</v>
      </c>
    </row>
    <row r="72" spans="1:5" x14ac:dyDescent="0.25">
      <c r="A72" s="16" t="s">
        <v>1283</v>
      </c>
      <c r="B72" s="35">
        <v>118.8</v>
      </c>
      <c r="C72" s="38">
        <v>60</v>
      </c>
      <c r="D72" s="38">
        <v>420</v>
      </c>
      <c r="E72" s="38">
        <v>1870</v>
      </c>
    </row>
    <row r="73" spans="1:5" x14ac:dyDescent="0.25">
      <c r="A73" s="16" t="s">
        <v>1136</v>
      </c>
      <c r="B73" s="35">
        <v>118.33999999999999</v>
      </c>
      <c r="C73" s="38">
        <v>23.75</v>
      </c>
      <c r="D73" s="38">
        <v>190</v>
      </c>
      <c r="E73" s="38">
        <v>830</v>
      </c>
    </row>
    <row r="74" spans="1:5" x14ac:dyDescent="0.25">
      <c r="A74" s="16" t="s">
        <v>1137</v>
      </c>
      <c r="B74" s="29">
        <v>115.92000000000002</v>
      </c>
      <c r="C74" s="38">
        <v>27</v>
      </c>
      <c r="D74" s="38">
        <v>167</v>
      </c>
      <c r="E74" s="38">
        <v>835</v>
      </c>
    </row>
    <row r="75" spans="1:5" x14ac:dyDescent="0.25">
      <c r="A75" s="16" t="s">
        <v>1294</v>
      </c>
      <c r="B75" s="35">
        <v>114.95</v>
      </c>
      <c r="C75" s="38">
        <v>60</v>
      </c>
      <c r="D75" s="38">
        <v>480</v>
      </c>
      <c r="E75" s="38">
        <v>2400</v>
      </c>
    </row>
    <row r="76" spans="1:5" x14ac:dyDescent="0.25">
      <c r="A76" s="16" t="s">
        <v>1296</v>
      </c>
      <c r="B76" s="35">
        <v>114.95</v>
      </c>
      <c r="C76" s="38">
        <v>62</v>
      </c>
      <c r="D76" s="38">
        <v>496</v>
      </c>
      <c r="E76" s="38">
        <v>2480</v>
      </c>
    </row>
    <row r="77" spans="1:5" x14ac:dyDescent="0.25">
      <c r="A77" s="16" t="s">
        <v>1099</v>
      </c>
      <c r="B77" s="29">
        <v>114.54000000000002</v>
      </c>
      <c r="C77" s="38">
        <v>17.5</v>
      </c>
      <c r="D77" s="38">
        <v>140</v>
      </c>
      <c r="E77" s="38">
        <v>700</v>
      </c>
    </row>
    <row r="78" spans="1:5" x14ac:dyDescent="0.25">
      <c r="A78" s="16" t="s">
        <v>1191</v>
      </c>
      <c r="B78" s="35">
        <v>114</v>
      </c>
      <c r="C78" s="38">
        <v>30</v>
      </c>
      <c r="D78" s="38">
        <v>210</v>
      </c>
      <c r="E78" s="38">
        <v>1050</v>
      </c>
    </row>
    <row r="79" spans="1:5" x14ac:dyDescent="0.25">
      <c r="A79" s="16" t="s">
        <v>1292</v>
      </c>
      <c r="B79" s="44">
        <v>112.8771936</v>
      </c>
      <c r="C79" s="38">
        <v>56.25</v>
      </c>
      <c r="D79" s="38">
        <v>450</v>
      </c>
      <c r="E79" s="38">
        <v>2250</v>
      </c>
    </row>
    <row r="80" spans="1:5" x14ac:dyDescent="0.25">
      <c r="A80" s="16" t="s">
        <v>1230</v>
      </c>
      <c r="B80" s="44">
        <v>112.19999999999999</v>
      </c>
      <c r="C80" s="38">
        <v>31.25</v>
      </c>
      <c r="D80" s="38">
        <v>250</v>
      </c>
      <c r="E80" s="38">
        <v>1250</v>
      </c>
    </row>
    <row r="81" spans="1:5" x14ac:dyDescent="0.25">
      <c r="A81" s="16" t="s">
        <v>1007</v>
      </c>
      <c r="B81" s="35">
        <v>112.17999999999999</v>
      </c>
      <c r="C81" s="38">
        <v>10</v>
      </c>
      <c r="D81" s="38">
        <v>65</v>
      </c>
      <c r="E81" s="38">
        <v>300</v>
      </c>
    </row>
    <row r="82" spans="1:5" x14ac:dyDescent="0.25">
      <c r="A82" s="16" t="s">
        <v>1165</v>
      </c>
      <c r="B82" s="35">
        <v>111.483648</v>
      </c>
      <c r="C82" s="38">
        <v>25</v>
      </c>
      <c r="D82" s="38">
        <v>200</v>
      </c>
      <c r="E82" s="38">
        <v>1000</v>
      </c>
    </row>
    <row r="83" spans="1:5" x14ac:dyDescent="0.25">
      <c r="A83" s="16" t="s">
        <v>1116</v>
      </c>
      <c r="B83" s="35">
        <v>110.96</v>
      </c>
      <c r="C83" s="38">
        <v>21</v>
      </c>
      <c r="D83" s="38">
        <v>160</v>
      </c>
      <c r="E83" s="38">
        <v>756</v>
      </c>
    </row>
    <row r="84" spans="1:5" x14ac:dyDescent="0.25">
      <c r="A84" s="16" t="s">
        <v>1261</v>
      </c>
      <c r="B84" s="29">
        <v>110.00000000000001</v>
      </c>
      <c r="C84" s="38">
        <v>42</v>
      </c>
      <c r="D84" s="38">
        <v>336</v>
      </c>
      <c r="E84" s="38">
        <v>1512</v>
      </c>
    </row>
    <row r="85" spans="1:5" x14ac:dyDescent="0.25">
      <c r="A85" s="16" t="s">
        <v>1274</v>
      </c>
      <c r="B85" s="35">
        <v>110</v>
      </c>
      <c r="C85" s="38">
        <v>42</v>
      </c>
      <c r="D85" s="38">
        <v>336</v>
      </c>
      <c r="E85" s="38">
        <v>1680</v>
      </c>
    </row>
    <row r="86" spans="1:5" x14ac:dyDescent="0.25">
      <c r="A86" s="16" t="s">
        <v>1288</v>
      </c>
      <c r="B86" s="35">
        <v>110</v>
      </c>
      <c r="C86" s="38">
        <v>52</v>
      </c>
      <c r="D86" s="38">
        <v>416</v>
      </c>
      <c r="E86" s="38">
        <v>2080</v>
      </c>
    </row>
    <row r="87" spans="1:5" x14ac:dyDescent="0.25">
      <c r="A87" s="16" t="s">
        <v>1195</v>
      </c>
      <c r="B87" s="35">
        <v>108.68</v>
      </c>
      <c r="C87" s="38">
        <v>27</v>
      </c>
      <c r="D87" s="38">
        <v>216</v>
      </c>
      <c r="E87" s="38">
        <v>1080</v>
      </c>
    </row>
    <row r="88" spans="1:5" x14ac:dyDescent="0.25">
      <c r="A88" s="16" t="s">
        <v>1059</v>
      </c>
      <c r="B88" s="35">
        <v>108</v>
      </c>
      <c r="C88" s="38">
        <v>15</v>
      </c>
      <c r="D88" s="38">
        <v>110</v>
      </c>
      <c r="E88" s="38">
        <v>550</v>
      </c>
    </row>
    <row r="89" spans="1:5" x14ac:dyDescent="0.25">
      <c r="A89" s="16" t="s">
        <v>1173</v>
      </c>
      <c r="B89" s="29">
        <v>106.91999999999999</v>
      </c>
      <c r="C89" s="38">
        <v>25</v>
      </c>
      <c r="D89" s="38">
        <v>200</v>
      </c>
      <c r="E89" s="38">
        <v>1000</v>
      </c>
    </row>
    <row r="90" spans="1:5" x14ac:dyDescent="0.25">
      <c r="A90" s="16" t="s">
        <v>1123</v>
      </c>
      <c r="B90" s="35">
        <v>105.9094656</v>
      </c>
      <c r="C90" s="38">
        <v>20</v>
      </c>
      <c r="D90" s="38">
        <v>160</v>
      </c>
      <c r="E90" s="38">
        <v>800</v>
      </c>
    </row>
    <row r="91" spans="1:5" x14ac:dyDescent="0.25">
      <c r="A91" s="16" t="s">
        <v>1039</v>
      </c>
      <c r="B91" s="35">
        <v>105</v>
      </c>
      <c r="C91" s="38">
        <v>12.5</v>
      </c>
      <c r="D91" s="38">
        <v>100</v>
      </c>
      <c r="E91" s="38">
        <v>500</v>
      </c>
    </row>
    <row r="92" spans="1:5" x14ac:dyDescent="0.25">
      <c r="A92" s="16" t="s">
        <v>1171</v>
      </c>
      <c r="B92" s="35">
        <v>105</v>
      </c>
      <c r="C92" s="38">
        <v>25</v>
      </c>
      <c r="D92" s="38">
        <v>200</v>
      </c>
      <c r="E92" s="38">
        <v>1000</v>
      </c>
    </row>
    <row r="93" spans="1:5" x14ac:dyDescent="0.25">
      <c r="A93" s="16" t="s">
        <v>1042</v>
      </c>
      <c r="B93" s="29">
        <v>104</v>
      </c>
      <c r="C93" s="38">
        <v>13.75</v>
      </c>
      <c r="D93" s="38">
        <v>110</v>
      </c>
      <c r="E93" s="38">
        <v>500</v>
      </c>
    </row>
    <row r="94" spans="1:5" x14ac:dyDescent="0.25">
      <c r="A94" s="16" t="s">
        <v>1271</v>
      </c>
      <c r="B94" s="29">
        <v>103.94999999999999</v>
      </c>
      <c r="C94" s="38">
        <v>50</v>
      </c>
      <c r="D94" s="38">
        <v>400</v>
      </c>
      <c r="E94" s="38">
        <v>1600</v>
      </c>
    </row>
    <row r="95" spans="1:5" x14ac:dyDescent="0.25">
      <c r="A95" s="16" t="s">
        <v>1079</v>
      </c>
      <c r="B95" s="57">
        <v>103.26172896</v>
      </c>
      <c r="C95" s="38">
        <v>15.625</v>
      </c>
      <c r="D95" s="38">
        <v>125</v>
      </c>
      <c r="E95" s="38">
        <v>625</v>
      </c>
    </row>
    <row r="96" spans="1:5" x14ac:dyDescent="0.25">
      <c r="A96" s="16" t="s">
        <v>1057</v>
      </c>
      <c r="B96" s="29">
        <v>100.3</v>
      </c>
      <c r="C96" s="38">
        <v>15</v>
      </c>
      <c r="D96" s="38">
        <v>108</v>
      </c>
      <c r="E96" s="38">
        <v>540</v>
      </c>
    </row>
    <row r="97" spans="1:5" x14ac:dyDescent="0.25">
      <c r="A97" s="16" t="s">
        <v>1153</v>
      </c>
      <c r="B97" s="29">
        <v>100</v>
      </c>
      <c r="C97" s="38">
        <v>24</v>
      </c>
      <c r="D97" s="38">
        <v>192</v>
      </c>
      <c r="E97" s="38">
        <v>960</v>
      </c>
    </row>
    <row r="98" spans="1:5" x14ac:dyDescent="0.25">
      <c r="A98" s="16" t="s">
        <v>1193</v>
      </c>
      <c r="B98" s="29">
        <v>98.679000000000002</v>
      </c>
      <c r="C98" s="38">
        <v>27</v>
      </c>
      <c r="D98" s="38">
        <v>216</v>
      </c>
      <c r="E98" s="38">
        <v>1080</v>
      </c>
    </row>
    <row r="99" spans="1:5" x14ac:dyDescent="0.25">
      <c r="A99" s="16" t="s">
        <v>1298</v>
      </c>
      <c r="B99" s="44">
        <v>97.28</v>
      </c>
      <c r="C99" s="38">
        <v>73.75</v>
      </c>
      <c r="D99" s="38">
        <v>590</v>
      </c>
      <c r="E99" s="38">
        <v>2950</v>
      </c>
    </row>
    <row r="100" spans="1:5" x14ac:dyDescent="0.25">
      <c r="A100" s="16" t="s">
        <v>1196</v>
      </c>
      <c r="B100" s="35">
        <v>97.2</v>
      </c>
      <c r="C100" s="38">
        <v>27</v>
      </c>
      <c r="D100" s="38">
        <v>216</v>
      </c>
      <c r="E100" s="38">
        <v>1080</v>
      </c>
    </row>
    <row r="101" spans="1:5" x14ac:dyDescent="0.25">
      <c r="A101" s="16" t="s">
        <v>1197</v>
      </c>
      <c r="B101" s="35">
        <v>97.2</v>
      </c>
      <c r="C101" s="38">
        <v>27</v>
      </c>
      <c r="D101" s="38">
        <v>216</v>
      </c>
      <c r="E101" s="38">
        <v>1080</v>
      </c>
    </row>
    <row r="102" spans="1:5" x14ac:dyDescent="0.25">
      <c r="A102" s="16" t="s">
        <v>1063</v>
      </c>
      <c r="B102" s="35">
        <v>96.935999999999993</v>
      </c>
      <c r="C102" s="38">
        <v>26</v>
      </c>
      <c r="D102" s="38">
        <v>144</v>
      </c>
      <c r="E102" s="38">
        <v>564</v>
      </c>
    </row>
    <row r="103" spans="1:5" x14ac:dyDescent="0.25">
      <c r="A103" s="16" t="s">
        <v>1277</v>
      </c>
      <c r="B103" s="29">
        <v>94.44</v>
      </c>
      <c r="C103" s="38">
        <v>43.75</v>
      </c>
      <c r="D103" s="38">
        <v>350</v>
      </c>
      <c r="E103" s="38">
        <v>1750</v>
      </c>
    </row>
    <row r="104" spans="1:5" x14ac:dyDescent="0.25">
      <c r="A104" s="16" t="s">
        <v>1126</v>
      </c>
      <c r="B104" s="35">
        <v>94.05</v>
      </c>
      <c r="C104" s="38">
        <v>20</v>
      </c>
      <c r="D104" s="38">
        <v>160</v>
      </c>
      <c r="E104" s="38">
        <v>800</v>
      </c>
    </row>
    <row r="105" spans="1:5" x14ac:dyDescent="0.25">
      <c r="A105" s="16" t="s">
        <v>1240</v>
      </c>
      <c r="B105" s="29">
        <v>92</v>
      </c>
      <c r="C105" s="38">
        <v>38.5</v>
      </c>
      <c r="D105" s="38">
        <v>275</v>
      </c>
      <c r="E105" s="38">
        <v>1375</v>
      </c>
    </row>
    <row r="106" spans="1:5" x14ac:dyDescent="0.25">
      <c r="A106" s="16" t="s">
        <v>1146</v>
      </c>
      <c r="B106" s="35">
        <v>91.199999999999989</v>
      </c>
      <c r="C106" s="38">
        <v>25</v>
      </c>
      <c r="D106" s="38">
        <v>180</v>
      </c>
      <c r="E106" s="38">
        <v>900</v>
      </c>
    </row>
    <row r="107" spans="1:5" x14ac:dyDescent="0.25">
      <c r="A107" s="16" t="s">
        <v>1144</v>
      </c>
      <c r="B107" s="44">
        <v>90.949999999999989</v>
      </c>
      <c r="C107" s="38">
        <v>63</v>
      </c>
      <c r="D107" s="38">
        <v>315</v>
      </c>
      <c r="E107" s="38">
        <v>890</v>
      </c>
    </row>
    <row r="108" spans="1:5" x14ac:dyDescent="0.25">
      <c r="A108" s="16" t="s">
        <v>1162</v>
      </c>
      <c r="B108" s="29">
        <v>90.597999999999999</v>
      </c>
      <c r="C108" s="38">
        <v>27</v>
      </c>
      <c r="D108" s="38">
        <v>198</v>
      </c>
      <c r="E108" s="38">
        <v>990</v>
      </c>
    </row>
    <row r="109" spans="1:5" x14ac:dyDescent="0.25">
      <c r="A109" s="16" t="s">
        <v>1081</v>
      </c>
      <c r="B109" s="29">
        <v>90</v>
      </c>
      <c r="C109" s="38">
        <v>16</v>
      </c>
      <c r="D109" s="38">
        <v>128</v>
      </c>
      <c r="E109" s="38">
        <v>640</v>
      </c>
    </row>
    <row r="110" spans="1:5" x14ac:dyDescent="0.25">
      <c r="A110" s="16" t="s">
        <v>1224</v>
      </c>
      <c r="B110" s="35">
        <v>90</v>
      </c>
      <c r="C110" s="38">
        <v>37.5</v>
      </c>
      <c r="D110" s="38">
        <v>300</v>
      </c>
      <c r="E110" s="38">
        <v>1200</v>
      </c>
    </row>
    <row r="111" spans="1:5" x14ac:dyDescent="0.25">
      <c r="A111" s="16" t="s">
        <v>1272</v>
      </c>
      <c r="B111" s="29">
        <v>90</v>
      </c>
      <c r="C111" s="38">
        <v>50</v>
      </c>
      <c r="D111" s="38">
        <v>400</v>
      </c>
      <c r="E111" s="38">
        <v>1600</v>
      </c>
    </row>
    <row r="112" spans="1:5" x14ac:dyDescent="0.25">
      <c r="A112" s="16" t="s">
        <v>1279</v>
      </c>
      <c r="B112" s="29">
        <v>88</v>
      </c>
      <c r="C112" s="38">
        <v>45</v>
      </c>
      <c r="D112" s="38">
        <v>360</v>
      </c>
      <c r="E112" s="38">
        <v>1800</v>
      </c>
    </row>
    <row r="113" spans="1:5" x14ac:dyDescent="0.25">
      <c r="A113" s="16" t="s">
        <v>1242</v>
      </c>
      <c r="B113" s="29">
        <v>86.25</v>
      </c>
      <c r="C113" s="38">
        <v>38.5</v>
      </c>
      <c r="D113" s="38">
        <v>275</v>
      </c>
      <c r="E113" s="38">
        <v>1375</v>
      </c>
    </row>
    <row r="114" spans="1:5" x14ac:dyDescent="0.25">
      <c r="A114" s="16" t="s">
        <v>1096</v>
      </c>
      <c r="B114" s="44">
        <v>85.470796800000002</v>
      </c>
      <c r="C114" s="38">
        <v>17.5</v>
      </c>
      <c r="D114" s="38">
        <v>140</v>
      </c>
      <c r="E114" s="38">
        <v>700</v>
      </c>
    </row>
    <row r="115" spans="1:5" x14ac:dyDescent="0.25">
      <c r="A115" s="16" t="s">
        <v>1267</v>
      </c>
      <c r="B115" s="44">
        <v>85.25</v>
      </c>
      <c r="C115" s="38">
        <v>40</v>
      </c>
      <c r="D115" s="38">
        <v>320</v>
      </c>
      <c r="E115" s="38">
        <v>1600</v>
      </c>
    </row>
    <row r="116" spans="1:5" x14ac:dyDescent="0.25">
      <c r="A116" s="16" t="s">
        <v>1268</v>
      </c>
      <c r="B116" s="44">
        <v>85.25</v>
      </c>
      <c r="C116" s="38">
        <v>40</v>
      </c>
      <c r="D116" s="38">
        <v>320</v>
      </c>
      <c r="E116" s="38">
        <v>1600</v>
      </c>
    </row>
    <row r="117" spans="1:5" x14ac:dyDescent="0.25">
      <c r="A117" s="16" t="s">
        <v>1194</v>
      </c>
      <c r="B117" s="44">
        <v>84</v>
      </c>
      <c r="C117" s="38">
        <v>27</v>
      </c>
      <c r="D117" s="38">
        <v>216</v>
      </c>
      <c r="E117" s="38">
        <v>1080</v>
      </c>
    </row>
    <row r="118" spans="1:5" x14ac:dyDescent="0.25">
      <c r="A118" s="16" t="s">
        <v>1215</v>
      </c>
      <c r="B118" s="29">
        <v>83.719999999999985</v>
      </c>
      <c r="C118" s="38">
        <v>30</v>
      </c>
      <c r="D118" s="38">
        <v>240</v>
      </c>
      <c r="E118" s="38">
        <v>1200</v>
      </c>
    </row>
    <row r="119" spans="1:5" x14ac:dyDescent="0.25">
      <c r="A119" s="16" t="s">
        <v>1128</v>
      </c>
      <c r="B119" s="29">
        <v>81.899999999999991</v>
      </c>
      <c r="C119" s="38">
        <v>20</v>
      </c>
      <c r="D119" s="38">
        <v>160</v>
      </c>
      <c r="E119" s="38">
        <v>800</v>
      </c>
    </row>
    <row r="120" spans="1:5" x14ac:dyDescent="0.25">
      <c r="A120" s="16" t="s">
        <v>1163</v>
      </c>
      <c r="B120" s="29">
        <v>81.7</v>
      </c>
      <c r="C120" s="38">
        <v>27</v>
      </c>
      <c r="D120" s="38">
        <v>198</v>
      </c>
      <c r="E120" s="38">
        <v>990</v>
      </c>
    </row>
    <row r="121" spans="1:5" x14ac:dyDescent="0.25">
      <c r="A121" s="16" t="s">
        <v>1056</v>
      </c>
      <c r="B121" s="44">
        <v>81.599999999999994</v>
      </c>
      <c r="C121" s="38">
        <v>15</v>
      </c>
      <c r="D121" s="38">
        <v>108</v>
      </c>
      <c r="E121" s="38">
        <v>540</v>
      </c>
    </row>
    <row r="122" spans="1:5" x14ac:dyDescent="0.25">
      <c r="A122" s="16" t="s">
        <v>1122</v>
      </c>
      <c r="B122" s="29">
        <v>81</v>
      </c>
      <c r="C122" s="38">
        <v>20</v>
      </c>
      <c r="D122" s="38">
        <v>160</v>
      </c>
      <c r="E122" s="38">
        <v>800</v>
      </c>
    </row>
    <row r="123" spans="1:5" x14ac:dyDescent="0.25">
      <c r="A123" s="16" t="s">
        <v>1214</v>
      </c>
      <c r="B123" s="44">
        <v>81</v>
      </c>
      <c r="C123" s="38">
        <v>30</v>
      </c>
      <c r="D123" s="38">
        <v>240</v>
      </c>
      <c r="E123" s="38">
        <v>1200</v>
      </c>
    </row>
    <row r="124" spans="1:5" x14ac:dyDescent="0.25">
      <c r="A124" s="16" t="s">
        <v>1131</v>
      </c>
      <c r="B124" s="29">
        <v>80.75</v>
      </c>
      <c r="C124" s="38">
        <v>24</v>
      </c>
      <c r="D124" s="38">
        <v>175</v>
      </c>
      <c r="E124" s="38">
        <v>800</v>
      </c>
    </row>
    <row r="125" spans="1:5" x14ac:dyDescent="0.25">
      <c r="A125" s="16" t="s">
        <v>1058</v>
      </c>
      <c r="B125" s="35">
        <v>80.62</v>
      </c>
      <c r="C125" s="38">
        <v>13.75</v>
      </c>
      <c r="D125" s="38">
        <v>110</v>
      </c>
      <c r="E125" s="38">
        <v>550</v>
      </c>
    </row>
    <row r="126" spans="1:5" x14ac:dyDescent="0.25">
      <c r="A126" s="16" t="s">
        <v>1159</v>
      </c>
      <c r="B126" s="29">
        <v>80.510000000000005</v>
      </c>
      <c r="C126" s="38">
        <v>27</v>
      </c>
      <c r="D126" s="38">
        <v>198</v>
      </c>
      <c r="E126" s="38">
        <v>990</v>
      </c>
    </row>
    <row r="127" spans="1:5" x14ac:dyDescent="0.25">
      <c r="A127" s="16" t="s">
        <v>1102</v>
      </c>
      <c r="B127" s="44">
        <v>80.400000000000006</v>
      </c>
      <c r="C127" s="38">
        <v>20</v>
      </c>
      <c r="D127" s="38">
        <v>140</v>
      </c>
      <c r="E127" s="38">
        <v>700</v>
      </c>
    </row>
    <row r="128" spans="1:5" x14ac:dyDescent="0.25">
      <c r="A128" s="16" t="s">
        <v>1183</v>
      </c>
      <c r="B128" s="29">
        <v>80.040000000000006</v>
      </c>
      <c r="C128" s="38">
        <v>31.25</v>
      </c>
      <c r="D128" s="38">
        <v>250</v>
      </c>
      <c r="E128" s="38">
        <v>1000</v>
      </c>
    </row>
    <row r="129" spans="1:5" x14ac:dyDescent="0.25">
      <c r="A129" s="16" t="s">
        <v>1072</v>
      </c>
      <c r="B129" s="29">
        <v>79.8</v>
      </c>
      <c r="C129" s="38">
        <v>15</v>
      </c>
      <c r="D129" s="38">
        <v>120</v>
      </c>
      <c r="E129" s="38">
        <v>600</v>
      </c>
    </row>
    <row r="130" spans="1:5" x14ac:dyDescent="0.25">
      <c r="A130" s="16" t="s">
        <v>1104</v>
      </c>
      <c r="B130" s="35">
        <v>79.360000000000014</v>
      </c>
      <c r="C130" s="38">
        <v>30</v>
      </c>
      <c r="D130" s="38">
        <v>150</v>
      </c>
      <c r="E130" s="38">
        <v>700</v>
      </c>
    </row>
    <row r="131" spans="1:5" x14ac:dyDescent="0.25">
      <c r="A131" s="16" t="s">
        <v>1255</v>
      </c>
      <c r="B131" s="35">
        <v>78.809999999999988</v>
      </c>
      <c r="C131" s="38">
        <v>35</v>
      </c>
      <c r="D131" s="38">
        <v>280</v>
      </c>
      <c r="E131" s="38">
        <v>1400</v>
      </c>
    </row>
    <row r="132" spans="1:5" x14ac:dyDescent="0.25">
      <c r="A132" s="16" t="s">
        <v>1237</v>
      </c>
      <c r="B132" s="29">
        <v>78.08</v>
      </c>
      <c r="C132" s="38">
        <v>36</v>
      </c>
      <c r="D132" s="38">
        <v>288</v>
      </c>
      <c r="E132" s="38">
        <v>1296</v>
      </c>
    </row>
    <row r="133" spans="1:5" x14ac:dyDescent="0.25">
      <c r="A133" s="16" t="s">
        <v>1060</v>
      </c>
      <c r="B133" s="29">
        <v>78.0385536</v>
      </c>
      <c r="C133" s="38">
        <v>15</v>
      </c>
      <c r="D133" s="38">
        <v>110</v>
      </c>
      <c r="E133" s="38">
        <v>550</v>
      </c>
    </row>
    <row r="134" spans="1:5" x14ac:dyDescent="0.25">
      <c r="A134" s="16" t="s">
        <v>1158</v>
      </c>
      <c r="B134" s="29">
        <v>77.599999999999994</v>
      </c>
      <c r="C134" s="38">
        <v>27</v>
      </c>
      <c r="D134" s="38">
        <v>198</v>
      </c>
      <c r="E134" s="38">
        <v>990</v>
      </c>
    </row>
    <row r="135" spans="1:5" x14ac:dyDescent="0.25">
      <c r="A135" s="16" t="s">
        <v>1028</v>
      </c>
      <c r="B135" s="35">
        <v>77.39</v>
      </c>
      <c r="C135" s="38">
        <v>11.25</v>
      </c>
      <c r="D135" s="38">
        <v>90</v>
      </c>
      <c r="E135" s="38">
        <v>450</v>
      </c>
    </row>
    <row r="136" spans="1:5" x14ac:dyDescent="0.25">
      <c r="A136" s="16" t="s">
        <v>1066</v>
      </c>
      <c r="B136" s="35">
        <v>77</v>
      </c>
      <c r="C136" s="38">
        <v>15</v>
      </c>
      <c r="D136" s="38">
        <v>120</v>
      </c>
      <c r="E136" s="38">
        <v>600</v>
      </c>
    </row>
    <row r="137" spans="1:5" x14ac:dyDescent="0.25">
      <c r="A137" s="16" t="s">
        <v>1138</v>
      </c>
      <c r="B137" s="35">
        <v>77</v>
      </c>
      <c r="C137" s="38">
        <v>21</v>
      </c>
      <c r="D137" s="38">
        <v>168</v>
      </c>
      <c r="E137" s="38">
        <v>840</v>
      </c>
    </row>
    <row r="138" spans="1:5" x14ac:dyDescent="0.25">
      <c r="A138" s="16" t="s">
        <v>1139</v>
      </c>
      <c r="B138" s="35">
        <v>77</v>
      </c>
      <c r="C138" s="38">
        <v>21</v>
      </c>
      <c r="D138" s="38">
        <v>168</v>
      </c>
      <c r="E138" s="38">
        <v>840</v>
      </c>
    </row>
    <row r="139" spans="1:5" x14ac:dyDescent="0.25">
      <c r="A139" s="16" t="s">
        <v>1170</v>
      </c>
      <c r="B139" s="44">
        <v>77</v>
      </c>
      <c r="C139" s="38">
        <v>25</v>
      </c>
      <c r="D139" s="38">
        <v>200</v>
      </c>
      <c r="E139" s="38">
        <v>1000</v>
      </c>
    </row>
    <row r="140" spans="1:5" x14ac:dyDescent="0.25">
      <c r="A140" s="16" t="s">
        <v>1263</v>
      </c>
      <c r="B140" s="29">
        <v>76.25</v>
      </c>
      <c r="C140" s="38">
        <v>44</v>
      </c>
      <c r="D140" s="38">
        <v>352</v>
      </c>
      <c r="E140" s="38">
        <v>1584</v>
      </c>
    </row>
    <row r="141" spans="1:5" x14ac:dyDescent="0.25">
      <c r="A141" s="16" t="s">
        <v>1095</v>
      </c>
      <c r="B141" s="44">
        <v>75.33</v>
      </c>
      <c r="C141" s="38">
        <v>17.5</v>
      </c>
      <c r="D141" s="38">
        <v>140</v>
      </c>
      <c r="E141" s="38">
        <v>700</v>
      </c>
    </row>
    <row r="142" spans="1:5" x14ac:dyDescent="0.25">
      <c r="A142" s="16" t="s">
        <v>1180</v>
      </c>
      <c r="B142" s="35">
        <v>75</v>
      </c>
      <c r="C142" s="38">
        <v>25</v>
      </c>
      <c r="D142" s="38">
        <v>200</v>
      </c>
      <c r="E142" s="38">
        <v>1000</v>
      </c>
    </row>
    <row r="143" spans="1:5" x14ac:dyDescent="0.25">
      <c r="A143" s="16" t="s">
        <v>1198</v>
      </c>
      <c r="B143" s="29">
        <v>75</v>
      </c>
      <c r="C143" s="38">
        <v>27.5</v>
      </c>
      <c r="D143" s="38">
        <v>220</v>
      </c>
      <c r="E143" s="38">
        <v>1100</v>
      </c>
    </row>
    <row r="144" spans="1:5" x14ac:dyDescent="0.25">
      <c r="A144" s="16" t="s">
        <v>1071</v>
      </c>
      <c r="B144" s="57">
        <v>74.786947200000014</v>
      </c>
      <c r="C144" s="38">
        <v>15</v>
      </c>
      <c r="D144" s="38">
        <v>120</v>
      </c>
      <c r="E144" s="38">
        <v>600</v>
      </c>
    </row>
    <row r="145" spans="1:5" x14ac:dyDescent="0.25">
      <c r="A145" s="16" t="s">
        <v>1254</v>
      </c>
      <c r="B145" s="35">
        <v>73.84</v>
      </c>
      <c r="C145" s="38">
        <v>35</v>
      </c>
      <c r="D145" s="38">
        <v>280</v>
      </c>
      <c r="E145" s="38">
        <v>1400</v>
      </c>
    </row>
    <row r="146" spans="1:5" x14ac:dyDescent="0.25">
      <c r="A146" s="16" t="s">
        <v>1176</v>
      </c>
      <c r="B146" s="29">
        <v>72.5</v>
      </c>
      <c r="C146" s="38">
        <v>25</v>
      </c>
      <c r="D146" s="38">
        <v>200</v>
      </c>
      <c r="E146" s="38">
        <v>1000</v>
      </c>
    </row>
    <row r="147" spans="1:5" x14ac:dyDescent="0.25">
      <c r="A147" s="16" t="s">
        <v>1166</v>
      </c>
      <c r="B147" s="35">
        <v>72.468000000000004</v>
      </c>
      <c r="C147" s="38">
        <v>25</v>
      </c>
      <c r="D147" s="38">
        <v>200</v>
      </c>
      <c r="E147" s="38">
        <v>1000</v>
      </c>
    </row>
    <row r="148" spans="1:5" x14ac:dyDescent="0.25">
      <c r="A148" s="16" t="s">
        <v>1141</v>
      </c>
      <c r="B148" s="29">
        <v>72.25</v>
      </c>
      <c r="C148" s="38">
        <v>21.25</v>
      </c>
      <c r="D148" s="38">
        <v>170</v>
      </c>
      <c r="E148" s="38">
        <v>850</v>
      </c>
    </row>
    <row r="149" spans="1:5" x14ac:dyDescent="0.25">
      <c r="A149" s="16" t="s">
        <v>1070</v>
      </c>
      <c r="B149" s="29">
        <v>72</v>
      </c>
      <c r="C149" s="38">
        <v>15</v>
      </c>
      <c r="D149" s="38">
        <v>120</v>
      </c>
      <c r="E149" s="38">
        <v>600</v>
      </c>
    </row>
    <row r="150" spans="1:5" x14ac:dyDescent="0.25">
      <c r="A150" s="16" t="s">
        <v>1054</v>
      </c>
      <c r="B150" s="35">
        <v>72</v>
      </c>
      <c r="C150" s="38">
        <v>16.25</v>
      </c>
      <c r="D150" s="38">
        <v>130</v>
      </c>
      <c r="E150" s="38">
        <v>520</v>
      </c>
    </row>
    <row r="151" spans="1:5" x14ac:dyDescent="0.25">
      <c r="A151" s="16" t="s">
        <v>1204</v>
      </c>
      <c r="B151" s="29">
        <v>72</v>
      </c>
      <c r="C151" s="38">
        <v>33</v>
      </c>
      <c r="D151" s="38">
        <v>220</v>
      </c>
      <c r="E151" s="38">
        <v>1100</v>
      </c>
    </row>
    <row r="152" spans="1:5" x14ac:dyDescent="0.25">
      <c r="A152" s="16" t="s">
        <v>1040</v>
      </c>
      <c r="B152" s="35">
        <v>71.5</v>
      </c>
      <c r="C152" s="38">
        <v>13</v>
      </c>
      <c r="D152" s="38">
        <v>100</v>
      </c>
      <c r="E152" s="38">
        <v>500</v>
      </c>
    </row>
    <row r="153" spans="1:5" x14ac:dyDescent="0.25">
      <c r="A153" s="16" t="s">
        <v>1041</v>
      </c>
      <c r="B153" s="35">
        <v>71.5</v>
      </c>
      <c r="C153" s="38">
        <v>13</v>
      </c>
      <c r="D153" s="38">
        <v>100</v>
      </c>
      <c r="E153" s="38">
        <v>500</v>
      </c>
    </row>
    <row r="154" spans="1:5" x14ac:dyDescent="0.25">
      <c r="A154" s="16" t="s">
        <v>1182</v>
      </c>
      <c r="B154" s="29">
        <v>70.850000000000009</v>
      </c>
      <c r="C154" s="38">
        <v>31.25</v>
      </c>
      <c r="D154" s="38">
        <v>250</v>
      </c>
      <c r="E154" s="38">
        <v>1000</v>
      </c>
    </row>
    <row r="155" spans="1:5" x14ac:dyDescent="0.25">
      <c r="A155" s="16" t="s">
        <v>1103</v>
      </c>
      <c r="B155" s="29">
        <v>70.793999999999997</v>
      </c>
      <c r="C155" s="38">
        <v>21.875</v>
      </c>
      <c r="D155" s="38">
        <v>175</v>
      </c>
      <c r="E155" s="38">
        <v>700</v>
      </c>
    </row>
    <row r="156" spans="1:5" x14ac:dyDescent="0.25">
      <c r="A156" s="16" t="s">
        <v>1282</v>
      </c>
      <c r="B156" s="35">
        <v>70.400000000000006</v>
      </c>
      <c r="C156" s="38">
        <v>46</v>
      </c>
      <c r="D156" s="38">
        <v>368</v>
      </c>
      <c r="E156" s="38">
        <v>1840</v>
      </c>
    </row>
    <row r="157" spans="1:5" x14ac:dyDescent="0.25">
      <c r="A157" s="16" t="s">
        <v>1020</v>
      </c>
      <c r="B157" s="35">
        <v>70</v>
      </c>
      <c r="C157" s="38">
        <v>12</v>
      </c>
      <c r="D157" s="38">
        <v>96</v>
      </c>
      <c r="E157" s="38">
        <v>400</v>
      </c>
    </row>
    <row r="158" spans="1:5" x14ac:dyDescent="0.25">
      <c r="A158" s="16" t="s">
        <v>1133</v>
      </c>
      <c r="B158" s="29">
        <v>70</v>
      </c>
      <c r="C158" s="38">
        <v>25</v>
      </c>
      <c r="D158" s="38">
        <v>150</v>
      </c>
      <c r="E158" s="38">
        <v>800</v>
      </c>
    </row>
    <row r="159" spans="1:5" x14ac:dyDescent="0.25">
      <c r="A159" s="16" t="s">
        <v>1229</v>
      </c>
      <c r="B159" s="44">
        <v>69.677279999999996</v>
      </c>
      <c r="C159" s="38">
        <v>31.25</v>
      </c>
      <c r="D159" s="38">
        <v>250</v>
      </c>
      <c r="E159" s="38">
        <v>1250</v>
      </c>
    </row>
    <row r="160" spans="1:5" x14ac:dyDescent="0.25">
      <c r="A160" s="16" t="s">
        <v>1048</v>
      </c>
      <c r="B160" s="35">
        <v>69.58</v>
      </c>
      <c r="C160" s="38">
        <v>20</v>
      </c>
      <c r="D160" s="38">
        <v>120</v>
      </c>
      <c r="E160" s="38">
        <v>500</v>
      </c>
    </row>
    <row r="161" spans="1:5" x14ac:dyDescent="0.25">
      <c r="A161" s="16" t="s">
        <v>1167</v>
      </c>
      <c r="B161" s="35">
        <v>68.75</v>
      </c>
      <c r="C161" s="38">
        <v>25</v>
      </c>
      <c r="D161" s="38">
        <v>200</v>
      </c>
      <c r="E161" s="38">
        <v>1000</v>
      </c>
    </row>
    <row r="162" spans="1:5" x14ac:dyDescent="0.25">
      <c r="A162" s="16" t="s">
        <v>1134</v>
      </c>
      <c r="B162" s="29">
        <v>68.75</v>
      </c>
      <c r="C162" s="38">
        <v>28</v>
      </c>
      <c r="D162" s="38">
        <v>175</v>
      </c>
      <c r="E162" s="38">
        <v>800</v>
      </c>
    </row>
    <row r="163" spans="1:5" x14ac:dyDescent="0.25">
      <c r="A163" s="16" t="s">
        <v>1157</v>
      </c>
      <c r="B163" s="29">
        <v>67.5</v>
      </c>
      <c r="C163" s="38">
        <v>27</v>
      </c>
      <c r="D163" s="38">
        <v>198</v>
      </c>
      <c r="E163" s="38">
        <v>990</v>
      </c>
    </row>
    <row r="164" spans="1:5" x14ac:dyDescent="0.25">
      <c r="A164" s="16" t="s">
        <v>1125</v>
      </c>
      <c r="B164" s="29">
        <v>66</v>
      </c>
      <c r="C164" s="38">
        <v>20</v>
      </c>
      <c r="D164" s="38">
        <v>160</v>
      </c>
      <c r="E164" s="38">
        <v>800</v>
      </c>
    </row>
    <row r="165" spans="1:5" x14ac:dyDescent="0.25">
      <c r="A165" s="16" t="s">
        <v>1203</v>
      </c>
      <c r="B165" s="29">
        <v>66</v>
      </c>
      <c r="C165" s="38">
        <v>33</v>
      </c>
      <c r="D165" s="38">
        <v>220</v>
      </c>
      <c r="E165" s="38">
        <v>1100</v>
      </c>
    </row>
    <row r="166" spans="1:5" x14ac:dyDescent="0.25">
      <c r="A166" s="16" t="s">
        <v>1245</v>
      </c>
      <c r="B166" s="35">
        <v>66</v>
      </c>
      <c r="C166" s="38">
        <v>35</v>
      </c>
      <c r="D166" s="38">
        <v>280</v>
      </c>
      <c r="E166" s="38">
        <v>1400</v>
      </c>
    </row>
    <row r="167" spans="1:5" x14ac:dyDescent="0.25">
      <c r="A167" s="16" t="s">
        <v>1145</v>
      </c>
      <c r="B167" s="35">
        <v>65</v>
      </c>
      <c r="C167" s="38">
        <v>22.5</v>
      </c>
      <c r="D167" s="38">
        <v>180</v>
      </c>
      <c r="E167" s="38">
        <v>900</v>
      </c>
    </row>
    <row r="168" spans="1:5" x14ac:dyDescent="0.25">
      <c r="A168" s="16" t="s">
        <v>1155</v>
      </c>
      <c r="B168" s="29">
        <v>64.48</v>
      </c>
      <c r="C168" s="38">
        <v>27</v>
      </c>
      <c r="D168" s="38">
        <v>198</v>
      </c>
      <c r="E168" s="38">
        <v>990</v>
      </c>
    </row>
    <row r="169" spans="1:5" x14ac:dyDescent="0.25">
      <c r="A169" s="16" t="s">
        <v>1088</v>
      </c>
      <c r="B169" s="29">
        <v>64</v>
      </c>
      <c r="C169" s="38">
        <v>19</v>
      </c>
      <c r="D169" s="38">
        <v>132</v>
      </c>
      <c r="E169" s="38">
        <v>660</v>
      </c>
    </row>
    <row r="170" spans="1:5" x14ac:dyDescent="0.25">
      <c r="A170" s="16" t="s">
        <v>1241</v>
      </c>
      <c r="B170" s="29">
        <v>63.839999999999996</v>
      </c>
      <c r="C170" s="38">
        <v>38.5</v>
      </c>
      <c r="D170" s="38">
        <v>275</v>
      </c>
      <c r="E170" s="38">
        <v>1375</v>
      </c>
    </row>
    <row r="171" spans="1:5" x14ac:dyDescent="0.25">
      <c r="A171" s="16" t="s">
        <v>1124</v>
      </c>
      <c r="B171" s="35">
        <v>63.75</v>
      </c>
      <c r="C171" s="38">
        <v>20</v>
      </c>
      <c r="D171" s="38">
        <v>160</v>
      </c>
      <c r="E171" s="38">
        <v>800</v>
      </c>
    </row>
    <row r="172" spans="1:5" x14ac:dyDescent="0.25">
      <c r="A172" s="16" t="s">
        <v>1018</v>
      </c>
      <c r="B172" s="35">
        <v>63</v>
      </c>
      <c r="C172" s="38">
        <v>11.25</v>
      </c>
      <c r="D172" s="38">
        <v>90</v>
      </c>
      <c r="E172" s="38">
        <v>400</v>
      </c>
    </row>
    <row r="173" spans="1:5" x14ac:dyDescent="0.25">
      <c r="A173" s="16" t="s">
        <v>1019</v>
      </c>
      <c r="B173" s="35">
        <v>63</v>
      </c>
      <c r="C173" s="38">
        <v>11.25</v>
      </c>
      <c r="D173" s="38">
        <v>90</v>
      </c>
      <c r="E173" s="38">
        <v>400</v>
      </c>
    </row>
    <row r="174" spans="1:5" x14ac:dyDescent="0.25">
      <c r="A174" s="16" t="s">
        <v>1045</v>
      </c>
      <c r="B174" s="44">
        <v>63</v>
      </c>
      <c r="C174" s="38">
        <v>15</v>
      </c>
      <c r="D174" s="38">
        <v>100</v>
      </c>
      <c r="E174" s="38">
        <v>500</v>
      </c>
    </row>
    <row r="175" spans="1:5" x14ac:dyDescent="0.25">
      <c r="A175" s="16" t="s">
        <v>1097</v>
      </c>
      <c r="B175" s="44">
        <v>62.400000000000006</v>
      </c>
      <c r="C175" s="38">
        <v>17.5</v>
      </c>
      <c r="D175" s="38">
        <v>140</v>
      </c>
      <c r="E175" s="38">
        <v>700</v>
      </c>
    </row>
    <row r="176" spans="1:5" x14ac:dyDescent="0.25">
      <c r="A176" s="16" t="s">
        <v>1345</v>
      </c>
      <c r="B176" s="131">
        <v>61.800000000000004</v>
      </c>
      <c r="C176" s="38">
        <v>68.75</v>
      </c>
      <c r="D176" s="38">
        <v>550</v>
      </c>
      <c r="E176" s="27">
        <v>2750</v>
      </c>
    </row>
    <row r="177" spans="1:5" x14ac:dyDescent="0.25">
      <c r="A177" s="16" t="s">
        <v>1086</v>
      </c>
      <c r="B177" s="35">
        <v>61.130200320000007</v>
      </c>
      <c r="C177" s="38">
        <v>17.5</v>
      </c>
      <c r="D177" s="38">
        <v>130</v>
      </c>
      <c r="E177" s="38">
        <v>650</v>
      </c>
    </row>
    <row r="178" spans="1:5" x14ac:dyDescent="0.25">
      <c r="A178" s="16" t="s">
        <v>1247</v>
      </c>
      <c r="B178" s="35">
        <v>61.059999999999995</v>
      </c>
      <c r="C178" s="38">
        <v>35</v>
      </c>
      <c r="D178" s="38">
        <v>280</v>
      </c>
      <c r="E178" s="38">
        <v>1400</v>
      </c>
    </row>
    <row r="179" spans="1:5" x14ac:dyDescent="0.25">
      <c r="A179" s="16" t="s">
        <v>1248</v>
      </c>
      <c r="B179" s="35">
        <v>61.059999999999995</v>
      </c>
      <c r="C179" s="38">
        <v>35</v>
      </c>
      <c r="D179" s="38">
        <v>280</v>
      </c>
      <c r="E179" s="38">
        <v>1400</v>
      </c>
    </row>
    <row r="180" spans="1:5" x14ac:dyDescent="0.25">
      <c r="A180" s="16" t="s">
        <v>1156</v>
      </c>
      <c r="B180" s="29">
        <v>60.760000000000005</v>
      </c>
      <c r="C180" s="38">
        <v>27</v>
      </c>
      <c r="D180" s="38">
        <v>198</v>
      </c>
      <c r="E180" s="38">
        <v>990</v>
      </c>
    </row>
    <row r="181" spans="1:5" x14ac:dyDescent="0.25">
      <c r="A181" s="16" t="s">
        <v>1135</v>
      </c>
      <c r="B181" s="29">
        <v>60.5</v>
      </c>
      <c r="C181" s="38">
        <v>28</v>
      </c>
      <c r="D181" s="38">
        <v>175</v>
      </c>
      <c r="E181" s="38">
        <v>800</v>
      </c>
    </row>
    <row r="182" spans="1:5" x14ac:dyDescent="0.25">
      <c r="A182" s="16" t="s">
        <v>1087</v>
      </c>
      <c r="B182" s="44">
        <v>60.479879040000007</v>
      </c>
      <c r="C182" s="38">
        <v>17.5</v>
      </c>
      <c r="D182" s="38">
        <v>130</v>
      </c>
      <c r="E182" s="38">
        <v>650</v>
      </c>
    </row>
    <row r="183" spans="1:5" x14ac:dyDescent="0.25">
      <c r="A183" s="16" t="s">
        <v>1084</v>
      </c>
      <c r="B183" s="35">
        <v>60.386976000000004</v>
      </c>
      <c r="C183" s="38">
        <v>17.5</v>
      </c>
      <c r="D183" s="38">
        <v>130</v>
      </c>
      <c r="E183" s="38">
        <v>650</v>
      </c>
    </row>
    <row r="184" spans="1:5" x14ac:dyDescent="0.25">
      <c r="A184" s="16" t="s">
        <v>1092</v>
      </c>
      <c r="B184" s="35">
        <v>60</v>
      </c>
      <c r="C184" s="38">
        <v>17</v>
      </c>
      <c r="D184" s="38">
        <v>136</v>
      </c>
      <c r="E184" s="38">
        <v>680</v>
      </c>
    </row>
    <row r="185" spans="1:5" x14ac:dyDescent="0.25">
      <c r="A185" s="16" t="s">
        <v>1051</v>
      </c>
      <c r="B185" s="35">
        <v>60</v>
      </c>
      <c r="C185" s="38">
        <v>21</v>
      </c>
      <c r="D185" s="38">
        <v>160</v>
      </c>
      <c r="E185" s="38">
        <v>500</v>
      </c>
    </row>
    <row r="186" spans="1:5" x14ac:dyDescent="0.25">
      <c r="A186" s="16" t="s">
        <v>1202</v>
      </c>
      <c r="B186" s="29">
        <v>60</v>
      </c>
      <c r="C186" s="38">
        <v>33</v>
      </c>
      <c r="D186" s="38">
        <v>220</v>
      </c>
      <c r="E186" s="38">
        <v>1100</v>
      </c>
    </row>
    <row r="187" spans="1:5" x14ac:dyDescent="0.25">
      <c r="A187" s="16" t="s">
        <v>1201</v>
      </c>
      <c r="B187" s="29">
        <v>59.5</v>
      </c>
      <c r="C187" s="38">
        <v>33</v>
      </c>
      <c r="D187" s="38">
        <v>220</v>
      </c>
      <c r="E187" s="38">
        <v>1100</v>
      </c>
    </row>
    <row r="188" spans="1:5" x14ac:dyDescent="0.25">
      <c r="A188" s="16" t="s">
        <v>1265</v>
      </c>
      <c r="B188" s="35">
        <v>59.169999999999995</v>
      </c>
      <c r="C188" s="38">
        <v>40</v>
      </c>
      <c r="D188" s="38">
        <v>320</v>
      </c>
      <c r="E188" s="38">
        <v>1600</v>
      </c>
    </row>
    <row r="189" spans="1:5" x14ac:dyDescent="0.25">
      <c r="A189" s="16" t="s">
        <v>1266</v>
      </c>
      <c r="B189" s="35">
        <v>59.169999999999995</v>
      </c>
      <c r="C189" s="38">
        <v>40</v>
      </c>
      <c r="D189" s="38">
        <v>320</v>
      </c>
      <c r="E189" s="38">
        <v>1600</v>
      </c>
    </row>
    <row r="190" spans="1:5" x14ac:dyDescent="0.25">
      <c r="A190" s="16" t="s">
        <v>1192</v>
      </c>
      <c r="B190" s="35">
        <v>58.960000000000008</v>
      </c>
      <c r="C190" s="38">
        <v>32.5</v>
      </c>
      <c r="D190" s="38">
        <v>210</v>
      </c>
      <c r="E190" s="38">
        <v>1050</v>
      </c>
    </row>
    <row r="191" spans="1:5" x14ac:dyDescent="0.25">
      <c r="A191" s="16" t="s">
        <v>1262</v>
      </c>
      <c r="B191" s="35">
        <v>58.960000000000008</v>
      </c>
      <c r="C191" s="38">
        <v>50</v>
      </c>
      <c r="D191" s="38">
        <v>350</v>
      </c>
      <c r="E191" s="38">
        <v>1530</v>
      </c>
    </row>
    <row r="192" spans="1:5" x14ac:dyDescent="0.25">
      <c r="A192" s="16" t="s">
        <v>1027</v>
      </c>
      <c r="B192" s="35">
        <v>58.5</v>
      </c>
      <c r="C192" s="38">
        <v>11</v>
      </c>
      <c r="D192" s="38">
        <v>90</v>
      </c>
      <c r="E192" s="38">
        <v>450</v>
      </c>
    </row>
    <row r="193" spans="1:5" x14ac:dyDescent="0.25">
      <c r="A193" s="16" t="s">
        <v>1109</v>
      </c>
      <c r="B193" s="29">
        <v>58.5</v>
      </c>
      <c r="C193" s="38">
        <v>18.75</v>
      </c>
      <c r="D193" s="38">
        <v>150</v>
      </c>
      <c r="E193" s="38">
        <v>750</v>
      </c>
    </row>
    <row r="194" spans="1:5" x14ac:dyDescent="0.25">
      <c r="A194" s="16" t="s">
        <v>1160</v>
      </c>
      <c r="B194" s="29">
        <v>58.410000000000004</v>
      </c>
      <c r="C194" s="38">
        <v>27</v>
      </c>
      <c r="D194" s="38">
        <v>198</v>
      </c>
      <c r="E194" s="38">
        <v>990</v>
      </c>
    </row>
    <row r="195" spans="1:5" x14ac:dyDescent="0.25">
      <c r="A195" s="16" t="s">
        <v>1022</v>
      </c>
      <c r="B195" s="29">
        <v>58.064399999999999</v>
      </c>
      <c r="C195" s="38">
        <v>20</v>
      </c>
      <c r="D195" s="38">
        <v>80</v>
      </c>
      <c r="E195" s="38">
        <v>400</v>
      </c>
    </row>
    <row r="196" spans="1:5" x14ac:dyDescent="0.25">
      <c r="A196" s="16" t="s">
        <v>1223</v>
      </c>
      <c r="B196" s="35">
        <v>57.8</v>
      </c>
      <c r="C196" s="38">
        <v>30</v>
      </c>
      <c r="D196" s="38">
        <v>240</v>
      </c>
      <c r="E196" s="38">
        <v>1200</v>
      </c>
    </row>
    <row r="197" spans="1:5" x14ac:dyDescent="0.25">
      <c r="A197" s="16" t="s">
        <v>1049</v>
      </c>
      <c r="B197" s="35">
        <v>57.75</v>
      </c>
      <c r="C197" s="38">
        <v>21</v>
      </c>
      <c r="D197" s="38">
        <v>160</v>
      </c>
      <c r="E197" s="38">
        <v>500</v>
      </c>
    </row>
    <row r="198" spans="1:5" x14ac:dyDescent="0.25">
      <c r="A198" s="16" t="s">
        <v>1011</v>
      </c>
      <c r="B198" s="29">
        <v>57.42</v>
      </c>
      <c r="C198" s="38">
        <v>17</v>
      </c>
      <c r="D198" s="38">
        <v>81</v>
      </c>
      <c r="E198" s="38">
        <v>310</v>
      </c>
    </row>
    <row r="199" spans="1:5" x14ac:dyDescent="0.25">
      <c r="A199" s="16" t="s">
        <v>1098</v>
      </c>
      <c r="B199" s="35">
        <v>57.150999999999996</v>
      </c>
      <c r="C199" s="38">
        <v>17.5</v>
      </c>
      <c r="D199" s="38">
        <v>140</v>
      </c>
      <c r="E199" s="38">
        <v>700</v>
      </c>
    </row>
    <row r="200" spans="1:5" x14ac:dyDescent="0.25">
      <c r="A200" s="16" t="s">
        <v>1208</v>
      </c>
      <c r="B200" s="35">
        <v>57.12</v>
      </c>
      <c r="C200" s="38">
        <v>28.125</v>
      </c>
      <c r="D200" s="38">
        <v>225</v>
      </c>
      <c r="E200" s="38">
        <v>1125</v>
      </c>
    </row>
    <row r="201" spans="1:5" x14ac:dyDescent="0.25">
      <c r="A201" s="16" t="s">
        <v>1101</v>
      </c>
      <c r="B201" s="35">
        <v>56.84</v>
      </c>
      <c r="C201" s="38">
        <v>20</v>
      </c>
      <c r="D201" s="38">
        <v>140</v>
      </c>
      <c r="E201" s="38">
        <v>700</v>
      </c>
    </row>
    <row r="202" spans="1:5" x14ac:dyDescent="0.25">
      <c r="A202" s="16" t="s">
        <v>1085</v>
      </c>
      <c r="B202" s="35">
        <v>56.438596799999999</v>
      </c>
      <c r="C202" s="38">
        <v>17.5</v>
      </c>
      <c r="D202" s="38">
        <v>130</v>
      </c>
      <c r="E202" s="38">
        <v>650</v>
      </c>
    </row>
    <row r="203" spans="1:5" x14ac:dyDescent="0.25">
      <c r="A203" s="16" t="s">
        <v>1175</v>
      </c>
      <c r="B203" s="29">
        <v>56.42</v>
      </c>
      <c r="C203" s="38">
        <v>25</v>
      </c>
      <c r="D203" s="38">
        <v>200</v>
      </c>
      <c r="E203" s="38">
        <v>1000</v>
      </c>
    </row>
    <row r="204" spans="1:5" x14ac:dyDescent="0.25">
      <c r="A204" s="16" t="s">
        <v>1069</v>
      </c>
      <c r="B204" s="29">
        <v>56.099999999999994</v>
      </c>
      <c r="C204" s="38">
        <v>15</v>
      </c>
      <c r="D204" s="38">
        <v>120</v>
      </c>
      <c r="E204" s="38">
        <v>600</v>
      </c>
    </row>
    <row r="205" spans="1:5" x14ac:dyDescent="0.25">
      <c r="A205" s="16" t="s">
        <v>1050</v>
      </c>
      <c r="B205" s="35">
        <v>56</v>
      </c>
      <c r="C205" s="38">
        <v>21</v>
      </c>
      <c r="D205" s="38">
        <v>160</v>
      </c>
      <c r="E205" s="38">
        <v>500</v>
      </c>
    </row>
    <row r="206" spans="1:5" x14ac:dyDescent="0.25">
      <c r="A206" s="16" t="s">
        <v>1164</v>
      </c>
      <c r="B206" s="29">
        <v>56</v>
      </c>
      <c r="C206" s="38">
        <v>27</v>
      </c>
      <c r="D206" s="38">
        <v>198</v>
      </c>
      <c r="E206" s="38">
        <v>990</v>
      </c>
    </row>
    <row r="207" spans="1:5" x14ac:dyDescent="0.25">
      <c r="A207" s="16" t="s">
        <v>1032</v>
      </c>
      <c r="B207" s="29">
        <v>55.556017920000009</v>
      </c>
      <c r="C207" s="38">
        <v>11.875</v>
      </c>
      <c r="D207" s="38">
        <v>95</v>
      </c>
      <c r="E207" s="38">
        <v>475</v>
      </c>
    </row>
    <row r="208" spans="1:5" x14ac:dyDescent="0.25">
      <c r="A208" s="16" t="s">
        <v>1181</v>
      </c>
      <c r="B208" s="29">
        <v>55.12</v>
      </c>
      <c r="C208" s="38">
        <v>25</v>
      </c>
      <c r="D208" s="38">
        <v>200</v>
      </c>
      <c r="E208" s="38">
        <v>1000</v>
      </c>
    </row>
    <row r="209" spans="1:5" x14ac:dyDescent="0.25">
      <c r="A209" s="16" t="s">
        <v>1073</v>
      </c>
      <c r="B209" s="29">
        <v>54</v>
      </c>
      <c r="C209" s="38">
        <v>15</v>
      </c>
      <c r="D209" s="38">
        <v>120</v>
      </c>
      <c r="E209" s="38">
        <v>600</v>
      </c>
    </row>
    <row r="210" spans="1:5" x14ac:dyDescent="0.25">
      <c r="A210" s="16" t="s">
        <v>1091</v>
      </c>
      <c r="B210" s="35">
        <v>54</v>
      </c>
      <c r="C210" s="38">
        <v>17</v>
      </c>
      <c r="D210" s="38">
        <v>136</v>
      </c>
      <c r="E210" s="38">
        <v>680</v>
      </c>
    </row>
    <row r="211" spans="1:5" x14ac:dyDescent="0.25">
      <c r="A211" s="16" t="s">
        <v>1100</v>
      </c>
      <c r="B211" s="35">
        <v>54</v>
      </c>
      <c r="C211" s="38">
        <v>18.75</v>
      </c>
      <c r="D211" s="38">
        <v>150</v>
      </c>
      <c r="E211" s="38">
        <v>700</v>
      </c>
    </row>
    <row r="212" spans="1:5" x14ac:dyDescent="0.25">
      <c r="A212" s="16" t="s">
        <v>1234</v>
      </c>
      <c r="B212" s="35">
        <v>54</v>
      </c>
      <c r="C212" s="38">
        <v>32</v>
      </c>
      <c r="D212" s="38">
        <v>256</v>
      </c>
      <c r="E212" s="38">
        <v>1280</v>
      </c>
    </row>
    <row r="213" spans="1:5" x14ac:dyDescent="0.25">
      <c r="A213" s="16" t="s">
        <v>1249</v>
      </c>
      <c r="B213" s="35">
        <v>53.959999999999994</v>
      </c>
      <c r="C213" s="38">
        <v>35</v>
      </c>
      <c r="D213" s="38">
        <v>280</v>
      </c>
      <c r="E213" s="38">
        <v>1400</v>
      </c>
    </row>
    <row r="214" spans="1:5" x14ac:dyDescent="0.25">
      <c r="A214" s="16" t="s">
        <v>1250</v>
      </c>
      <c r="B214" s="35">
        <v>53.959999999999994</v>
      </c>
      <c r="C214" s="38">
        <v>35</v>
      </c>
      <c r="D214" s="38">
        <v>280</v>
      </c>
      <c r="E214" s="38">
        <v>1400</v>
      </c>
    </row>
    <row r="215" spans="1:5" x14ac:dyDescent="0.25">
      <c r="A215" s="16" t="s">
        <v>1253</v>
      </c>
      <c r="B215" s="35">
        <v>53.959999999999994</v>
      </c>
      <c r="C215" s="38">
        <v>35</v>
      </c>
      <c r="D215" s="38">
        <v>280</v>
      </c>
      <c r="E215" s="38">
        <v>1400</v>
      </c>
    </row>
    <row r="216" spans="1:5" x14ac:dyDescent="0.25">
      <c r="A216" s="16" t="s">
        <v>1052</v>
      </c>
      <c r="B216" s="35">
        <v>53.29</v>
      </c>
      <c r="C216" s="38">
        <v>14</v>
      </c>
      <c r="D216" s="38">
        <v>106</v>
      </c>
      <c r="E216" s="38">
        <v>504</v>
      </c>
    </row>
    <row r="217" spans="1:5" x14ac:dyDescent="0.25">
      <c r="A217" s="16" t="s">
        <v>1226</v>
      </c>
      <c r="B217" s="29">
        <v>52.48</v>
      </c>
      <c r="C217" s="38">
        <v>34</v>
      </c>
      <c r="D217" s="38">
        <v>272</v>
      </c>
      <c r="E217" s="38">
        <v>1224</v>
      </c>
    </row>
    <row r="218" spans="1:5" x14ac:dyDescent="0.25">
      <c r="A218" s="16" t="s">
        <v>1233</v>
      </c>
      <c r="B218" s="35">
        <v>52</v>
      </c>
      <c r="C218" s="38">
        <v>32</v>
      </c>
      <c r="D218" s="38">
        <v>256</v>
      </c>
      <c r="E218" s="38">
        <v>1280</v>
      </c>
    </row>
    <row r="219" spans="1:5" x14ac:dyDescent="0.25">
      <c r="A219" s="16" t="s">
        <v>1082</v>
      </c>
      <c r="B219" s="35">
        <v>51</v>
      </c>
      <c r="C219" s="38">
        <v>16</v>
      </c>
      <c r="D219" s="38">
        <v>128</v>
      </c>
      <c r="E219" s="38">
        <v>640</v>
      </c>
    </row>
    <row r="220" spans="1:5" x14ac:dyDescent="0.25">
      <c r="A220" s="16" t="s">
        <v>1024</v>
      </c>
      <c r="B220" s="35">
        <v>50.725059840000007</v>
      </c>
      <c r="C220" s="38">
        <v>20</v>
      </c>
      <c r="D220" s="38">
        <v>80</v>
      </c>
      <c r="E220" s="38">
        <v>400</v>
      </c>
    </row>
    <row r="221" spans="1:5" x14ac:dyDescent="0.25">
      <c r="A221" s="16" t="s">
        <v>1161</v>
      </c>
      <c r="B221" s="29">
        <v>50.150000000000006</v>
      </c>
      <c r="C221" s="38">
        <v>27</v>
      </c>
      <c r="D221" s="38">
        <v>198</v>
      </c>
      <c r="E221" s="38">
        <v>990</v>
      </c>
    </row>
    <row r="222" spans="1:5" x14ac:dyDescent="0.25">
      <c r="A222" s="16" t="s">
        <v>1177</v>
      </c>
      <c r="B222" s="29">
        <v>50</v>
      </c>
      <c r="C222" s="38">
        <v>25</v>
      </c>
      <c r="D222" s="38">
        <v>200</v>
      </c>
      <c r="E222" s="38">
        <v>1000</v>
      </c>
    </row>
    <row r="223" spans="1:5" x14ac:dyDescent="0.25">
      <c r="A223" s="16" t="s">
        <v>1015</v>
      </c>
      <c r="B223" s="35">
        <v>49.6</v>
      </c>
      <c r="C223" s="38">
        <v>9</v>
      </c>
      <c r="D223" s="38">
        <v>72</v>
      </c>
      <c r="E223" s="38">
        <v>360</v>
      </c>
    </row>
    <row r="224" spans="1:5" x14ac:dyDescent="0.25">
      <c r="A224" s="16" t="s">
        <v>1075</v>
      </c>
      <c r="B224" s="35">
        <v>49</v>
      </c>
      <c r="C224" s="38">
        <v>16.25</v>
      </c>
      <c r="D224" s="38">
        <v>130</v>
      </c>
      <c r="E224" s="38">
        <v>600</v>
      </c>
    </row>
    <row r="225" spans="1:5" x14ac:dyDescent="0.25">
      <c r="A225" s="16" t="s">
        <v>1093</v>
      </c>
      <c r="B225" s="35">
        <v>49</v>
      </c>
      <c r="C225" s="38">
        <v>17</v>
      </c>
      <c r="D225" s="38">
        <v>136</v>
      </c>
      <c r="E225" s="38">
        <v>680</v>
      </c>
    </row>
    <row r="226" spans="1:5" x14ac:dyDescent="0.25">
      <c r="A226" s="16" t="s">
        <v>1264</v>
      </c>
      <c r="B226" s="35">
        <v>49</v>
      </c>
      <c r="C226" s="38">
        <v>40</v>
      </c>
      <c r="D226" s="38">
        <v>320</v>
      </c>
      <c r="E226" s="38">
        <v>1600</v>
      </c>
    </row>
    <row r="227" spans="1:5" x14ac:dyDescent="0.25">
      <c r="A227" s="16" t="s">
        <v>1030</v>
      </c>
      <c r="B227" s="35">
        <v>48.8</v>
      </c>
      <c r="C227" s="38">
        <v>15</v>
      </c>
      <c r="D227" s="38">
        <v>90</v>
      </c>
      <c r="E227" s="38">
        <v>450</v>
      </c>
    </row>
    <row r="228" spans="1:5" x14ac:dyDescent="0.25">
      <c r="A228" s="16" t="s">
        <v>1206</v>
      </c>
      <c r="B228" s="35">
        <v>48</v>
      </c>
      <c r="C228" s="38">
        <v>28</v>
      </c>
      <c r="D228" s="38">
        <v>224</v>
      </c>
      <c r="E228" s="38">
        <v>1120</v>
      </c>
    </row>
    <row r="229" spans="1:5" x14ac:dyDescent="0.25">
      <c r="A229" s="16" t="s">
        <v>1207</v>
      </c>
      <c r="B229" s="35">
        <v>48</v>
      </c>
      <c r="C229" s="38">
        <v>28</v>
      </c>
      <c r="D229" s="38">
        <v>224</v>
      </c>
      <c r="E229" s="38">
        <v>1120</v>
      </c>
    </row>
    <row r="230" spans="1:5" x14ac:dyDescent="0.25">
      <c r="A230" s="16" t="s">
        <v>1127</v>
      </c>
      <c r="B230" s="35">
        <v>46.9</v>
      </c>
      <c r="C230" s="38">
        <v>20</v>
      </c>
      <c r="D230" s="38">
        <v>160</v>
      </c>
      <c r="E230" s="38">
        <v>800</v>
      </c>
    </row>
    <row r="231" spans="1:5" x14ac:dyDescent="0.25">
      <c r="A231" s="16" t="s">
        <v>1148</v>
      </c>
      <c r="B231" s="35">
        <v>46.72</v>
      </c>
      <c r="C231" s="38">
        <v>27.5</v>
      </c>
      <c r="D231" s="38">
        <v>180</v>
      </c>
      <c r="E231" s="38">
        <v>900</v>
      </c>
    </row>
    <row r="232" spans="1:5" x14ac:dyDescent="0.25">
      <c r="A232" s="16" t="s">
        <v>1107</v>
      </c>
      <c r="B232" s="29">
        <v>46.5</v>
      </c>
      <c r="C232" s="38">
        <v>18</v>
      </c>
      <c r="D232" s="38">
        <v>144</v>
      </c>
      <c r="E232" s="38">
        <v>720</v>
      </c>
    </row>
    <row r="233" spans="1:5" x14ac:dyDescent="0.25">
      <c r="A233" s="16" t="s">
        <v>1256</v>
      </c>
      <c r="B233" s="29">
        <v>46.15</v>
      </c>
      <c r="C233" s="38">
        <v>35</v>
      </c>
      <c r="D233" s="38">
        <v>280</v>
      </c>
      <c r="E233" s="38">
        <v>1400</v>
      </c>
    </row>
    <row r="234" spans="1:5" x14ac:dyDescent="0.25">
      <c r="A234" s="16" t="s">
        <v>1184</v>
      </c>
      <c r="B234" s="35">
        <v>46</v>
      </c>
      <c r="C234" s="38">
        <v>25.2</v>
      </c>
      <c r="D234" s="38">
        <v>201.6</v>
      </c>
      <c r="E234" s="38">
        <v>1008</v>
      </c>
    </row>
    <row r="235" spans="1:5" x14ac:dyDescent="0.25">
      <c r="A235" s="16" t="s">
        <v>1021</v>
      </c>
      <c r="B235" s="44">
        <v>45.650000000000006</v>
      </c>
      <c r="C235" s="38">
        <v>15</v>
      </c>
      <c r="D235" s="38">
        <v>80</v>
      </c>
      <c r="E235" s="38">
        <v>400</v>
      </c>
    </row>
    <row r="236" spans="1:5" x14ac:dyDescent="0.25">
      <c r="A236" s="16" t="s">
        <v>1117</v>
      </c>
      <c r="B236" s="35">
        <v>45</v>
      </c>
      <c r="C236" s="38">
        <v>19</v>
      </c>
      <c r="D236" s="38">
        <v>152</v>
      </c>
      <c r="E236" s="38">
        <v>760</v>
      </c>
    </row>
    <row r="237" spans="1:5" x14ac:dyDescent="0.25">
      <c r="A237" s="16" t="s">
        <v>1174</v>
      </c>
      <c r="B237" s="29">
        <v>44.529999999999994</v>
      </c>
      <c r="C237" s="38">
        <v>25</v>
      </c>
      <c r="D237" s="38">
        <v>200</v>
      </c>
      <c r="E237" s="38">
        <v>1000</v>
      </c>
    </row>
    <row r="238" spans="1:5" x14ac:dyDescent="0.25">
      <c r="A238" s="16" t="s">
        <v>1251</v>
      </c>
      <c r="B238" s="35">
        <v>44.25</v>
      </c>
      <c r="C238" s="38">
        <v>35</v>
      </c>
      <c r="D238" s="38">
        <v>280</v>
      </c>
      <c r="E238" s="38">
        <v>1400</v>
      </c>
    </row>
    <row r="239" spans="1:5" x14ac:dyDescent="0.25">
      <c r="A239" s="16" t="s">
        <v>1252</v>
      </c>
      <c r="B239" s="35">
        <v>44.25</v>
      </c>
      <c r="C239" s="38">
        <v>35</v>
      </c>
      <c r="D239" s="38">
        <v>280</v>
      </c>
      <c r="E239" s="38">
        <v>1400</v>
      </c>
    </row>
    <row r="240" spans="1:5" x14ac:dyDescent="0.25">
      <c r="A240" s="16" t="s">
        <v>1232</v>
      </c>
      <c r="B240" s="44">
        <v>43.82700912</v>
      </c>
      <c r="C240" s="38">
        <v>35</v>
      </c>
      <c r="D240" s="38">
        <v>250</v>
      </c>
      <c r="E240" s="38">
        <v>1250</v>
      </c>
    </row>
    <row r="241" spans="1:5" x14ac:dyDescent="0.25">
      <c r="A241" s="16" t="s">
        <v>1209</v>
      </c>
      <c r="B241" s="44">
        <v>43.68</v>
      </c>
      <c r="C241" s="38">
        <v>37</v>
      </c>
      <c r="D241" s="38">
        <v>225</v>
      </c>
      <c r="E241" s="38">
        <v>1125</v>
      </c>
    </row>
    <row r="242" spans="1:5" x14ac:dyDescent="0.25">
      <c r="A242" s="16" t="s">
        <v>1132</v>
      </c>
      <c r="B242" s="29">
        <v>43.177600000000005</v>
      </c>
      <c r="C242" s="38">
        <v>25</v>
      </c>
      <c r="D242" s="38">
        <v>200</v>
      </c>
      <c r="E242" s="38">
        <v>800</v>
      </c>
    </row>
    <row r="243" spans="1:5" x14ac:dyDescent="0.25">
      <c r="A243" s="16" t="s">
        <v>1021</v>
      </c>
      <c r="B243" s="44">
        <v>43</v>
      </c>
      <c r="C243" s="38">
        <v>30</v>
      </c>
      <c r="D243" s="38">
        <v>150</v>
      </c>
      <c r="E243" s="38">
        <v>750</v>
      </c>
    </row>
    <row r="244" spans="1:5" x14ac:dyDescent="0.25">
      <c r="A244" s="16" t="s">
        <v>1012</v>
      </c>
      <c r="B244" s="44">
        <v>42.642495359999998</v>
      </c>
      <c r="C244" s="38">
        <v>8</v>
      </c>
      <c r="D244" s="38">
        <v>64</v>
      </c>
      <c r="E244" s="38">
        <v>320</v>
      </c>
    </row>
    <row r="245" spans="1:5" x14ac:dyDescent="0.25">
      <c r="A245" s="16" t="s">
        <v>1004</v>
      </c>
      <c r="B245" s="29">
        <v>42</v>
      </c>
      <c r="C245" s="38">
        <v>12</v>
      </c>
      <c r="D245" s="38">
        <v>65</v>
      </c>
      <c r="E245" s="38">
        <v>250</v>
      </c>
    </row>
    <row r="246" spans="1:5" x14ac:dyDescent="0.25">
      <c r="A246" s="16" t="s">
        <v>1110</v>
      </c>
      <c r="B246" s="35">
        <v>42</v>
      </c>
      <c r="C246" s="38">
        <v>18.75</v>
      </c>
      <c r="D246" s="38">
        <v>150</v>
      </c>
      <c r="E246" s="38">
        <v>750</v>
      </c>
    </row>
    <row r="247" spans="1:5" x14ac:dyDescent="0.25">
      <c r="A247" s="16" t="s">
        <v>1188</v>
      </c>
      <c r="B247" s="29">
        <v>42</v>
      </c>
      <c r="C247" s="38">
        <v>30</v>
      </c>
      <c r="D247" s="38">
        <v>209</v>
      </c>
      <c r="E247" s="38">
        <v>1045</v>
      </c>
    </row>
    <row r="248" spans="1:5" x14ac:dyDescent="0.25">
      <c r="A248" s="16" t="s">
        <v>1023</v>
      </c>
      <c r="B248" s="29">
        <v>41.806367999999999</v>
      </c>
      <c r="C248" s="38">
        <v>20</v>
      </c>
      <c r="D248" s="38">
        <v>80</v>
      </c>
      <c r="E248" s="38">
        <v>400</v>
      </c>
    </row>
    <row r="249" spans="1:5" x14ac:dyDescent="0.25">
      <c r="A249" s="16" t="s">
        <v>1108</v>
      </c>
      <c r="B249" s="44">
        <v>40.134113280000008</v>
      </c>
      <c r="C249" s="38">
        <v>18.75</v>
      </c>
      <c r="D249" s="38">
        <v>150</v>
      </c>
      <c r="E249" s="38">
        <v>750</v>
      </c>
    </row>
    <row r="250" spans="1:5" x14ac:dyDescent="0.25">
      <c r="A250" s="16" t="s">
        <v>1118</v>
      </c>
      <c r="B250" s="44">
        <v>40</v>
      </c>
      <c r="C250" s="38">
        <v>19.2</v>
      </c>
      <c r="D250" s="38">
        <v>153.6</v>
      </c>
      <c r="E250" s="38">
        <v>768</v>
      </c>
    </row>
    <row r="251" spans="1:5" x14ac:dyDescent="0.25">
      <c r="A251" s="16" t="s">
        <v>1119</v>
      </c>
      <c r="B251" s="44">
        <v>40</v>
      </c>
      <c r="C251" s="38">
        <v>19.2</v>
      </c>
      <c r="D251" s="38">
        <v>153.6</v>
      </c>
      <c r="E251" s="38">
        <v>768</v>
      </c>
    </row>
    <row r="252" spans="1:5" x14ac:dyDescent="0.25">
      <c r="A252" s="16" t="s">
        <v>1013</v>
      </c>
      <c r="B252" s="29">
        <v>38.25</v>
      </c>
      <c r="C252" s="38">
        <v>10</v>
      </c>
      <c r="D252" s="38">
        <v>80</v>
      </c>
      <c r="E252" s="38">
        <v>320</v>
      </c>
    </row>
    <row r="253" spans="1:5" x14ac:dyDescent="0.25">
      <c r="A253" s="16" t="s">
        <v>1120</v>
      </c>
      <c r="B253" s="35">
        <v>38.22</v>
      </c>
      <c r="C253" s="38">
        <v>24.5</v>
      </c>
      <c r="D253" s="38">
        <v>155</v>
      </c>
      <c r="E253" s="38">
        <v>775</v>
      </c>
    </row>
    <row r="254" spans="1:5" x14ac:dyDescent="0.25">
      <c r="A254" s="16" t="s">
        <v>1053</v>
      </c>
      <c r="B254" s="35">
        <v>37.950000000000003</v>
      </c>
      <c r="C254" s="38">
        <v>13</v>
      </c>
      <c r="D254" s="38">
        <v>104</v>
      </c>
      <c r="E254" s="38">
        <v>520</v>
      </c>
    </row>
    <row r="255" spans="1:5" x14ac:dyDescent="0.25">
      <c r="A255" s="16" t="s">
        <v>1112</v>
      </c>
      <c r="B255" s="29">
        <v>37.5</v>
      </c>
      <c r="C255" s="38">
        <v>18.75</v>
      </c>
      <c r="D255" s="38">
        <v>150</v>
      </c>
      <c r="E255" s="38">
        <v>750</v>
      </c>
    </row>
    <row r="256" spans="1:5" x14ac:dyDescent="0.25">
      <c r="A256" s="16" t="s">
        <v>1212</v>
      </c>
      <c r="B256" s="35">
        <v>37</v>
      </c>
      <c r="C256" s="38">
        <v>30</v>
      </c>
      <c r="D256" s="38">
        <v>240</v>
      </c>
      <c r="E256" s="38">
        <v>1200</v>
      </c>
    </row>
    <row r="257" spans="1:5" x14ac:dyDescent="0.25">
      <c r="A257" s="16" t="s">
        <v>1036</v>
      </c>
      <c r="B257" s="35">
        <v>36.363599999999998</v>
      </c>
      <c r="C257" s="38">
        <v>12.5</v>
      </c>
      <c r="D257" s="38">
        <v>100</v>
      </c>
      <c r="E257" s="38">
        <v>500</v>
      </c>
    </row>
    <row r="258" spans="1:5" x14ac:dyDescent="0.25">
      <c r="A258" s="16" t="s">
        <v>1035</v>
      </c>
      <c r="B258" s="44">
        <v>36</v>
      </c>
      <c r="C258" s="38">
        <v>12.5</v>
      </c>
      <c r="D258" s="38">
        <v>100</v>
      </c>
      <c r="E258" s="38">
        <v>500</v>
      </c>
    </row>
    <row r="259" spans="1:5" x14ac:dyDescent="0.25">
      <c r="A259" s="16" t="s">
        <v>1016</v>
      </c>
      <c r="B259" s="29">
        <v>35.75</v>
      </c>
      <c r="C259" s="38">
        <v>10</v>
      </c>
      <c r="D259" s="38">
        <v>80</v>
      </c>
      <c r="E259" s="38">
        <v>400</v>
      </c>
    </row>
    <row r="260" spans="1:5" x14ac:dyDescent="0.25">
      <c r="A260" s="16" t="s">
        <v>1008</v>
      </c>
      <c r="B260" s="35">
        <v>35.414400000000001</v>
      </c>
      <c r="C260" s="38">
        <v>12</v>
      </c>
      <c r="D260" s="38">
        <v>70</v>
      </c>
      <c r="E260" s="38">
        <v>300</v>
      </c>
    </row>
    <row r="261" spans="1:5" x14ac:dyDescent="0.25">
      <c r="A261" s="16" t="s">
        <v>1227</v>
      </c>
      <c r="B261" s="29">
        <v>33.28</v>
      </c>
      <c r="C261" s="38">
        <v>34</v>
      </c>
      <c r="D261" s="38">
        <v>272</v>
      </c>
      <c r="E261" s="38">
        <v>1224</v>
      </c>
    </row>
    <row r="262" spans="1:5" x14ac:dyDescent="0.25">
      <c r="A262" s="16" t="s">
        <v>1106</v>
      </c>
      <c r="B262" s="29">
        <v>33</v>
      </c>
      <c r="C262" s="38">
        <v>18</v>
      </c>
      <c r="D262" s="38">
        <v>144</v>
      </c>
      <c r="E262" s="38">
        <v>720</v>
      </c>
    </row>
    <row r="263" spans="1:5" x14ac:dyDescent="0.25">
      <c r="A263" s="16" t="s">
        <v>1179</v>
      </c>
      <c r="B263" s="44">
        <v>32.94</v>
      </c>
      <c r="C263" s="38">
        <v>25</v>
      </c>
      <c r="D263" s="38">
        <v>200</v>
      </c>
      <c r="E263" s="38">
        <v>1000</v>
      </c>
    </row>
    <row r="264" spans="1:5" x14ac:dyDescent="0.25">
      <c r="A264" s="16" t="s">
        <v>1005</v>
      </c>
      <c r="B264" s="35">
        <v>32.33</v>
      </c>
      <c r="C264" s="38">
        <v>6.875</v>
      </c>
      <c r="D264" s="38">
        <v>55</v>
      </c>
      <c r="E264" s="38">
        <v>275</v>
      </c>
    </row>
    <row r="265" spans="1:5" x14ac:dyDescent="0.25">
      <c r="A265" s="16" t="s">
        <v>1068</v>
      </c>
      <c r="B265" s="35">
        <v>32</v>
      </c>
      <c r="C265" s="38">
        <v>15</v>
      </c>
      <c r="D265" s="38">
        <v>120</v>
      </c>
      <c r="E265" s="38">
        <v>600</v>
      </c>
    </row>
    <row r="266" spans="1:5" x14ac:dyDescent="0.25">
      <c r="A266" s="16" t="s">
        <v>1025</v>
      </c>
      <c r="B266" s="29">
        <v>32</v>
      </c>
      <c r="C266" s="38">
        <v>25</v>
      </c>
      <c r="D266" s="38">
        <v>75</v>
      </c>
      <c r="E266" s="38">
        <v>400</v>
      </c>
    </row>
    <row r="267" spans="1:5" x14ac:dyDescent="0.25">
      <c r="A267" s="16" t="s">
        <v>1006</v>
      </c>
      <c r="B267" s="35">
        <v>31.72</v>
      </c>
      <c r="C267" s="38">
        <v>10</v>
      </c>
      <c r="D267" s="38">
        <v>65</v>
      </c>
      <c r="E267" s="38">
        <v>300</v>
      </c>
    </row>
    <row r="268" spans="1:5" x14ac:dyDescent="0.25">
      <c r="A268" s="16" t="s">
        <v>1302</v>
      </c>
      <c r="B268" s="44">
        <v>31.2</v>
      </c>
      <c r="C268" s="38">
        <v>84.375</v>
      </c>
      <c r="D268" s="38">
        <v>675</v>
      </c>
      <c r="E268" s="38">
        <v>3375</v>
      </c>
    </row>
    <row r="269" spans="1:5" x14ac:dyDescent="0.25">
      <c r="A269" s="16" t="s">
        <v>1089</v>
      </c>
      <c r="B269" s="44">
        <v>30.25</v>
      </c>
      <c r="C269" s="38">
        <v>16.8</v>
      </c>
      <c r="D269" s="38">
        <v>134.4</v>
      </c>
      <c r="E269" s="38">
        <v>672</v>
      </c>
    </row>
    <row r="270" spans="1:5" x14ac:dyDescent="0.25">
      <c r="A270" s="16" t="s">
        <v>1105</v>
      </c>
      <c r="B270" s="29">
        <v>30</v>
      </c>
      <c r="C270" s="38">
        <v>18</v>
      </c>
      <c r="D270" s="38">
        <v>144</v>
      </c>
      <c r="E270" s="38">
        <v>720</v>
      </c>
    </row>
    <row r="271" spans="1:5" x14ac:dyDescent="0.25">
      <c r="A271" s="16" t="s">
        <v>1152</v>
      </c>
      <c r="B271" s="29">
        <v>30</v>
      </c>
      <c r="C271" s="38">
        <v>23.75</v>
      </c>
      <c r="D271" s="38">
        <v>190</v>
      </c>
      <c r="E271" s="38">
        <v>950</v>
      </c>
    </row>
    <row r="272" spans="1:5" x14ac:dyDescent="0.25">
      <c r="A272" s="16" t="s">
        <v>1078</v>
      </c>
      <c r="B272" s="35">
        <v>30</v>
      </c>
      <c r="C272" s="38">
        <v>25</v>
      </c>
      <c r="D272" s="38">
        <v>120</v>
      </c>
      <c r="E272" s="38">
        <v>600</v>
      </c>
    </row>
    <row r="273" spans="1:5" x14ac:dyDescent="0.25">
      <c r="A273" s="16" t="s">
        <v>1210</v>
      </c>
      <c r="B273" s="29">
        <v>29.439999999999998</v>
      </c>
      <c r="C273" s="38">
        <v>33</v>
      </c>
      <c r="D273" s="38">
        <v>264</v>
      </c>
      <c r="E273" s="38">
        <v>1188</v>
      </c>
    </row>
    <row r="274" spans="1:5" x14ac:dyDescent="0.25">
      <c r="A274" s="16" t="s">
        <v>1205</v>
      </c>
      <c r="B274" s="35">
        <v>29</v>
      </c>
      <c r="C274" s="38">
        <v>28</v>
      </c>
      <c r="D274" s="38">
        <v>224</v>
      </c>
      <c r="E274" s="38">
        <v>1120</v>
      </c>
    </row>
    <row r="275" spans="1:5" x14ac:dyDescent="0.25">
      <c r="A275" s="16" t="s">
        <v>1064</v>
      </c>
      <c r="B275" s="35">
        <v>28.985748480000005</v>
      </c>
      <c r="C275" s="38">
        <v>15</v>
      </c>
      <c r="D275" s="38">
        <v>120</v>
      </c>
      <c r="E275" s="38">
        <v>600</v>
      </c>
    </row>
    <row r="276" spans="1:5" x14ac:dyDescent="0.25">
      <c r="A276" s="16" t="s">
        <v>1029</v>
      </c>
      <c r="B276" s="29">
        <v>28.5</v>
      </c>
      <c r="C276" s="38">
        <v>12.5</v>
      </c>
      <c r="D276" s="38">
        <v>100</v>
      </c>
      <c r="E276" s="38">
        <v>450</v>
      </c>
    </row>
    <row r="277" spans="1:5" x14ac:dyDescent="0.25">
      <c r="A277" s="16" t="s">
        <v>1154</v>
      </c>
      <c r="B277" s="29">
        <v>28.125</v>
      </c>
      <c r="C277" s="38">
        <v>24.5</v>
      </c>
      <c r="D277" s="38">
        <v>196</v>
      </c>
      <c r="E277" s="38">
        <v>980</v>
      </c>
    </row>
    <row r="278" spans="1:5" x14ac:dyDescent="0.25">
      <c r="A278" s="16" t="s">
        <v>1080</v>
      </c>
      <c r="B278" s="35">
        <v>28</v>
      </c>
      <c r="C278" s="38">
        <v>16</v>
      </c>
      <c r="D278" s="38">
        <v>128</v>
      </c>
      <c r="E278" s="38">
        <v>640</v>
      </c>
    </row>
    <row r="279" spans="1:5" x14ac:dyDescent="0.25">
      <c r="A279" s="16" t="s">
        <v>1151</v>
      </c>
      <c r="B279" s="29">
        <v>28</v>
      </c>
      <c r="C279" s="38">
        <v>37</v>
      </c>
      <c r="D279" s="38">
        <v>190</v>
      </c>
      <c r="E279" s="38">
        <v>950</v>
      </c>
    </row>
    <row r="280" spans="1:5" x14ac:dyDescent="0.25">
      <c r="A280" s="16" t="s">
        <v>1043</v>
      </c>
      <c r="B280" s="29">
        <v>27.870912000000001</v>
      </c>
      <c r="C280" s="38">
        <v>14.375</v>
      </c>
      <c r="D280" s="38">
        <v>115</v>
      </c>
      <c r="E280" s="38">
        <v>500</v>
      </c>
    </row>
    <row r="281" spans="1:5" x14ac:dyDescent="0.25">
      <c r="A281" s="16" t="s">
        <v>1037</v>
      </c>
      <c r="B281" s="44">
        <v>25.99</v>
      </c>
      <c r="C281" s="38">
        <v>12.5</v>
      </c>
      <c r="D281" s="38">
        <v>100</v>
      </c>
      <c r="E281" s="38">
        <v>500</v>
      </c>
    </row>
    <row r="282" spans="1:5" x14ac:dyDescent="0.25">
      <c r="A282" s="16" t="s">
        <v>1031</v>
      </c>
      <c r="B282" s="29">
        <v>25.299999999999997</v>
      </c>
      <c r="C282" s="38">
        <v>15.625</v>
      </c>
      <c r="D282" s="38">
        <v>125</v>
      </c>
      <c r="E282" s="38">
        <v>450</v>
      </c>
    </row>
    <row r="283" spans="1:5" x14ac:dyDescent="0.25">
      <c r="A283" s="16" t="s">
        <v>1002</v>
      </c>
      <c r="B283" s="35">
        <v>25</v>
      </c>
      <c r="C283" s="38">
        <v>5</v>
      </c>
      <c r="D283" s="38">
        <v>40</v>
      </c>
      <c r="E283" s="38">
        <v>200</v>
      </c>
    </row>
    <row r="284" spans="1:5" x14ac:dyDescent="0.25">
      <c r="A284" s="16" t="s">
        <v>1074</v>
      </c>
      <c r="B284" s="29">
        <v>25</v>
      </c>
      <c r="C284" s="38">
        <v>15</v>
      </c>
      <c r="D284" s="38">
        <v>120</v>
      </c>
      <c r="E284" s="38">
        <v>600</v>
      </c>
    </row>
    <row r="285" spans="1:5" x14ac:dyDescent="0.25">
      <c r="A285" s="16" t="s">
        <v>1026</v>
      </c>
      <c r="B285" s="44">
        <v>24.010000000000005</v>
      </c>
      <c r="C285" s="38">
        <v>15</v>
      </c>
      <c r="D285" s="38">
        <v>85</v>
      </c>
      <c r="E285" s="38">
        <v>425</v>
      </c>
    </row>
    <row r="286" spans="1:5" x14ac:dyDescent="0.25">
      <c r="A286" s="16" t="s">
        <v>1067</v>
      </c>
      <c r="B286" s="35">
        <v>24</v>
      </c>
      <c r="C286" s="38">
        <v>15</v>
      </c>
      <c r="D286" s="38">
        <v>120</v>
      </c>
      <c r="E286" s="38">
        <v>600</v>
      </c>
    </row>
    <row r="287" spans="1:5" x14ac:dyDescent="0.25">
      <c r="A287" s="16" t="s">
        <v>1211</v>
      </c>
      <c r="B287" s="35">
        <v>22.36</v>
      </c>
      <c r="C287" s="38">
        <v>40</v>
      </c>
      <c r="D287" s="38">
        <v>280</v>
      </c>
      <c r="E287" s="38">
        <v>1190</v>
      </c>
    </row>
    <row r="288" spans="1:5" x14ac:dyDescent="0.25">
      <c r="A288" s="16" t="s">
        <v>1038</v>
      </c>
      <c r="B288" s="44">
        <v>22</v>
      </c>
      <c r="C288" s="38">
        <v>12.5</v>
      </c>
      <c r="D288" s="38">
        <v>100</v>
      </c>
      <c r="E288" s="38">
        <v>500</v>
      </c>
    </row>
    <row r="289" spans="1:5" x14ac:dyDescent="0.25">
      <c r="A289" s="16" t="s">
        <v>1130</v>
      </c>
      <c r="B289" s="29">
        <v>21</v>
      </c>
      <c r="C289" s="38">
        <v>22</v>
      </c>
      <c r="D289" s="38">
        <v>160</v>
      </c>
      <c r="E289" s="38">
        <v>800</v>
      </c>
    </row>
    <row r="290" spans="1:5" x14ac:dyDescent="0.25">
      <c r="A290" s="16" t="s">
        <v>1189</v>
      </c>
      <c r="B290" s="29">
        <v>21</v>
      </c>
      <c r="C290" s="38">
        <v>30</v>
      </c>
      <c r="D290" s="38">
        <v>209</v>
      </c>
      <c r="E290" s="38">
        <v>1045</v>
      </c>
    </row>
    <row r="291" spans="1:5" x14ac:dyDescent="0.25">
      <c r="A291" s="16" t="s">
        <v>1190</v>
      </c>
      <c r="B291" s="57">
        <v>21</v>
      </c>
      <c r="C291" s="38">
        <v>30</v>
      </c>
      <c r="D291" s="38">
        <v>209</v>
      </c>
      <c r="E291" s="38">
        <v>1045</v>
      </c>
    </row>
    <row r="292" spans="1:5" x14ac:dyDescent="0.25">
      <c r="A292" s="16" t="s">
        <v>1055</v>
      </c>
      <c r="B292" s="44">
        <v>20</v>
      </c>
      <c r="C292" s="38">
        <v>13.2</v>
      </c>
      <c r="D292" s="38">
        <v>105.6</v>
      </c>
      <c r="E292" s="38">
        <v>528</v>
      </c>
    </row>
    <row r="293" spans="1:5" x14ac:dyDescent="0.25">
      <c r="A293" s="16" t="s">
        <v>1014</v>
      </c>
      <c r="B293" s="29">
        <v>19.980000000000004</v>
      </c>
      <c r="C293" s="38">
        <v>10</v>
      </c>
      <c r="D293" s="38">
        <v>65</v>
      </c>
      <c r="E293" s="38">
        <v>325</v>
      </c>
    </row>
    <row r="294" spans="1:5" x14ac:dyDescent="0.25">
      <c r="A294" s="16" t="s">
        <v>1231</v>
      </c>
      <c r="B294" s="44">
        <v>18.489999999999998</v>
      </c>
      <c r="C294" s="38">
        <v>31.25</v>
      </c>
      <c r="D294" s="38">
        <v>250</v>
      </c>
      <c r="E294" s="38">
        <v>1250</v>
      </c>
    </row>
    <row r="295" spans="1:5" x14ac:dyDescent="0.25">
      <c r="A295" s="16" t="s">
        <v>1065</v>
      </c>
      <c r="B295" s="29">
        <v>18</v>
      </c>
      <c r="C295" s="38">
        <v>15</v>
      </c>
      <c r="D295" s="38">
        <v>120</v>
      </c>
      <c r="E295" s="38">
        <v>600</v>
      </c>
    </row>
    <row r="296" spans="1:5" x14ac:dyDescent="0.25">
      <c r="A296" s="16" t="s">
        <v>1017</v>
      </c>
      <c r="B296" s="29">
        <v>15</v>
      </c>
      <c r="C296" s="38">
        <v>10</v>
      </c>
      <c r="D296" s="38">
        <v>80</v>
      </c>
      <c r="E296" s="38">
        <v>400</v>
      </c>
    </row>
    <row r="297" spans="1:5" x14ac:dyDescent="0.25">
      <c r="A297" s="16" t="s">
        <v>1010</v>
      </c>
      <c r="B297" s="29">
        <v>13.935456</v>
      </c>
      <c r="C297" s="38">
        <v>15</v>
      </c>
      <c r="D297" s="38">
        <v>60</v>
      </c>
      <c r="E297" s="38">
        <v>300</v>
      </c>
    </row>
    <row r="298" spans="1:5" x14ac:dyDescent="0.25">
      <c r="A298" s="16" t="s">
        <v>1090</v>
      </c>
      <c r="B298" s="35">
        <v>13.5</v>
      </c>
      <c r="C298" s="38">
        <v>22</v>
      </c>
      <c r="D298" s="38">
        <v>135</v>
      </c>
      <c r="E298" s="38">
        <v>675</v>
      </c>
    </row>
    <row r="299" spans="1:5" x14ac:dyDescent="0.25">
      <c r="A299" s="16" t="s">
        <v>1168</v>
      </c>
      <c r="B299" s="29">
        <v>13.5</v>
      </c>
      <c r="C299" s="38">
        <v>25</v>
      </c>
      <c r="D299" s="38">
        <v>200</v>
      </c>
      <c r="E299" s="38">
        <v>1000</v>
      </c>
    </row>
    <row r="300" spans="1:5" x14ac:dyDescent="0.25">
      <c r="A300" s="16" t="s">
        <v>1033</v>
      </c>
      <c r="B300" s="29">
        <v>13.335000000000001</v>
      </c>
      <c r="C300" s="38">
        <v>12</v>
      </c>
      <c r="D300" s="38">
        <v>96</v>
      </c>
      <c r="E300" s="38">
        <v>480</v>
      </c>
    </row>
    <row r="301" spans="1:5" x14ac:dyDescent="0.25">
      <c r="A301" s="16" t="s">
        <v>1129</v>
      </c>
      <c r="B301" s="29">
        <v>12</v>
      </c>
      <c r="C301" s="38">
        <v>22</v>
      </c>
      <c r="D301" s="38">
        <v>160</v>
      </c>
      <c r="E301" s="38">
        <v>800</v>
      </c>
    </row>
    <row r="302" spans="1:5" x14ac:dyDescent="0.25">
      <c r="A302" s="16" t="s">
        <v>1186</v>
      </c>
      <c r="B302" s="35">
        <v>5.9</v>
      </c>
      <c r="C302" s="38">
        <v>35</v>
      </c>
      <c r="D302" s="38">
        <v>245</v>
      </c>
      <c r="E302" s="38">
        <v>1020</v>
      </c>
    </row>
  </sheetData>
  <sortState ref="A2:E302">
    <sortCondition descending="1" ref="B2:B302"/>
    <sortCondition ref="C2:C302"/>
    <sortCondition ref="D2:D302"/>
    <sortCondition ref="E2:E30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9"/>
  <sheetViews>
    <sheetView workbookViewId="0">
      <selection activeCell="B11" sqref="B11"/>
    </sheetView>
  </sheetViews>
  <sheetFormatPr defaultColWidth="11" defaultRowHeight="15.75" x14ac:dyDescent="0.25"/>
  <cols>
    <col min="1" max="1" width="52.875" style="4" customWidth="1"/>
    <col min="2" max="4" width="10.875" style="2"/>
    <col min="6" max="14" width="10.875" style="2"/>
  </cols>
  <sheetData>
    <row r="1" spans="1:15" x14ac:dyDescent="0.25">
      <c r="B1" s="122"/>
      <c r="E1" s="2"/>
    </row>
    <row r="2" spans="1:15" s="4" customFormat="1" x14ac:dyDescent="0.25">
      <c r="A2" s="16" t="s">
        <v>940</v>
      </c>
      <c r="B2" s="123" t="s">
        <v>20</v>
      </c>
      <c r="C2" s="18" t="s">
        <v>25</v>
      </c>
      <c r="D2" s="18" t="s">
        <v>163</v>
      </c>
      <c r="E2" s="18" t="s">
        <v>164</v>
      </c>
      <c r="F2" s="18" t="s">
        <v>22</v>
      </c>
      <c r="G2" s="18" t="s">
        <v>21</v>
      </c>
      <c r="H2" s="18" t="s">
        <v>54</v>
      </c>
      <c r="I2" s="18" t="s">
        <v>979</v>
      </c>
      <c r="J2" s="18" t="s">
        <v>980</v>
      </c>
      <c r="K2" s="18" t="s">
        <v>981</v>
      </c>
      <c r="L2" s="18" t="s">
        <v>982</v>
      </c>
      <c r="M2" s="18" t="s">
        <v>983</v>
      </c>
      <c r="N2" s="18" t="s">
        <v>984</v>
      </c>
      <c r="O2" s="16" t="s">
        <v>6</v>
      </c>
    </row>
    <row r="3" spans="1:15" x14ac:dyDescent="0.25">
      <c r="A3" s="16" t="s">
        <v>1182</v>
      </c>
      <c r="B3" s="29">
        <v>70.850000000000009</v>
      </c>
      <c r="C3" s="38">
        <v>31.25</v>
      </c>
      <c r="D3" s="38">
        <v>250</v>
      </c>
      <c r="E3" s="38">
        <v>1000</v>
      </c>
      <c r="F3" s="38">
        <v>0.44107268877911077</v>
      </c>
      <c r="G3" s="38">
        <v>3.5285815102328861</v>
      </c>
      <c r="H3" s="38">
        <v>14.114326040931545</v>
      </c>
      <c r="I3" s="38">
        <v>2.1360389610389667</v>
      </c>
      <c r="J3" s="38">
        <v>28.277524429967457</v>
      </c>
      <c r="K3" s="38">
        <v>-70.421568627451052</v>
      </c>
      <c r="L3" s="38">
        <v>-1.1147814768693864E-2</v>
      </c>
      <c r="M3" s="38">
        <v>0.20432729694880969</v>
      </c>
      <c r="N3" s="38">
        <v>-1.9574116528947343</v>
      </c>
      <c r="O3" s="27"/>
    </row>
    <row r="4" spans="1:15" x14ac:dyDescent="0.25">
      <c r="A4" s="16" t="s">
        <v>1183</v>
      </c>
      <c r="B4" s="29">
        <v>80.040000000000006</v>
      </c>
      <c r="C4" s="38">
        <v>31.25</v>
      </c>
      <c r="D4" s="38">
        <v>250</v>
      </c>
      <c r="E4" s="38">
        <v>1000</v>
      </c>
      <c r="F4" s="38">
        <v>0.39042978510744625</v>
      </c>
      <c r="G4" s="38">
        <v>3.12343828085957</v>
      </c>
      <c r="H4" s="38">
        <v>12.49375312343828</v>
      </c>
      <c r="I4" s="38">
        <v>2.1360389610389667</v>
      </c>
      <c r="J4" s="38">
        <v>28.277524429967457</v>
      </c>
      <c r="K4" s="38">
        <v>-70.421568627451052</v>
      </c>
      <c r="L4" s="38">
        <v>-6.1790718440358383E-2</v>
      </c>
      <c r="M4" s="38">
        <v>-0.20081593242450646</v>
      </c>
      <c r="N4" s="38">
        <v>-3.5779845703879989</v>
      </c>
      <c r="O4" s="27"/>
    </row>
    <row r="5" spans="1:15" x14ac:dyDescent="0.25">
      <c r="A5" s="16" t="s">
        <v>1031</v>
      </c>
      <c r="B5" s="29">
        <v>25.299999999999997</v>
      </c>
      <c r="C5" s="38">
        <v>15.625</v>
      </c>
      <c r="D5" s="38">
        <v>125</v>
      </c>
      <c r="E5" s="38">
        <v>450</v>
      </c>
      <c r="F5" s="38">
        <v>0.61758893280632421</v>
      </c>
      <c r="G5" s="38">
        <v>4.9407114624505937</v>
      </c>
      <c r="H5" s="38">
        <v>17.786561264822137</v>
      </c>
      <c r="I5" s="38">
        <v>-13.488961038961033</v>
      </c>
      <c r="J5" s="38">
        <v>-96.722475570032543</v>
      </c>
      <c r="K5" s="38">
        <v>-620.42156862745105</v>
      </c>
      <c r="L5" s="38">
        <v>0.16536842925851958</v>
      </c>
      <c r="M5" s="38">
        <v>1.6164572491665172</v>
      </c>
      <c r="N5" s="38">
        <v>1.7148235709958577</v>
      </c>
      <c r="O5" s="27"/>
    </row>
    <row r="6" spans="1:15" x14ac:dyDescent="0.25">
      <c r="A6" s="16" t="s">
        <v>1103</v>
      </c>
      <c r="B6" s="29">
        <v>70.793999999999997</v>
      </c>
      <c r="C6" s="38">
        <v>21.875</v>
      </c>
      <c r="D6" s="38">
        <v>175</v>
      </c>
      <c r="E6" s="38">
        <v>700</v>
      </c>
      <c r="F6" s="38">
        <v>0.30899511258016216</v>
      </c>
      <c r="G6" s="38">
        <v>2.4719609006412973</v>
      </c>
      <c r="H6" s="38">
        <v>9.887843602565189</v>
      </c>
      <c r="I6" s="38">
        <v>-7.2389610389610333</v>
      </c>
      <c r="J6" s="38">
        <v>-46.722475570032543</v>
      </c>
      <c r="K6" s="38">
        <v>-370.42156862745105</v>
      </c>
      <c r="L6" s="38">
        <v>-0.14322539096764247</v>
      </c>
      <c r="M6" s="38">
        <v>-0.85229331264277919</v>
      </c>
      <c r="N6" s="38">
        <v>-6.1838940912610898</v>
      </c>
      <c r="O6" s="27"/>
    </row>
    <row r="7" spans="1:15" x14ac:dyDescent="0.25">
      <c r="A7" s="16" t="s">
        <v>1269</v>
      </c>
      <c r="B7" s="29">
        <v>177.566</v>
      </c>
      <c r="C7" s="38">
        <v>50</v>
      </c>
      <c r="D7" s="38">
        <v>400</v>
      </c>
      <c r="E7" s="38">
        <v>1600</v>
      </c>
      <c r="F7" s="38">
        <v>0.28158543865379632</v>
      </c>
      <c r="G7" s="38">
        <v>2.2526835092303705</v>
      </c>
      <c r="H7" s="38">
        <v>9.0107340369214821</v>
      </c>
      <c r="I7" s="38">
        <v>20.886038961038967</v>
      </c>
      <c r="J7" s="38">
        <v>178.27752442996746</v>
      </c>
      <c r="K7" s="38">
        <v>529.57843137254895</v>
      </c>
      <c r="L7" s="38">
        <v>-0.17063506489400831</v>
      </c>
      <c r="M7" s="38">
        <v>-1.0715707040537059</v>
      </c>
      <c r="N7" s="38">
        <v>-7.0610036569047967</v>
      </c>
      <c r="O7" s="27"/>
    </row>
    <row r="8" spans="1:15" x14ac:dyDescent="0.25">
      <c r="A8" s="16" t="s">
        <v>1270</v>
      </c>
      <c r="B8" s="29">
        <v>232.898</v>
      </c>
      <c r="C8" s="38">
        <v>50</v>
      </c>
      <c r="D8" s="38">
        <v>400</v>
      </c>
      <c r="E8" s="38">
        <v>1600</v>
      </c>
      <c r="F8" s="38">
        <v>0.21468625750328471</v>
      </c>
      <c r="G8" s="38">
        <v>1.7174900600262777</v>
      </c>
      <c r="H8" s="38">
        <v>6.8699602401051107</v>
      </c>
      <c r="I8" s="38">
        <v>20.886038961038967</v>
      </c>
      <c r="J8" s="38">
        <v>178.27752442996746</v>
      </c>
      <c r="K8" s="38">
        <v>529.57843137254895</v>
      </c>
      <c r="L8" s="38">
        <v>-0.23753424604451992</v>
      </c>
      <c r="M8" s="38">
        <v>-1.6067641532577988</v>
      </c>
      <c r="N8" s="38">
        <v>-9.2017774537211672</v>
      </c>
      <c r="O8" s="27"/>
    </row>
    <row r="9" spans="1:15" x14ac:dyDescent="0.25">
      <c r="A9" s="16" t="s">
        <v>1271</v>
      </c>
      <c r="B9" s="29">
        <v>103.94999999999999</v>
      </c>
      <c r="C9" s="38">
        <v>50</v>
      </c>
      <c r="D9" s="38">
        <v>400</v>
      </c>
      <c r="E9" s="38">
        <v>1600</v>
      </c>
      <c r="F9" s="38">
        <v>0.48100048100048104</v>
      </c>
      <c r="G9" s="38">
        <v>3.8480038480038483</v>
      </c>
      <c r="H9" s="38">
        <v>15.392015392015393</v>
      </c>
      <c r="I9" s="38">
        <v>20.886038961038967</v>
      </c>
      <c r="J9" s="38">
        <v>178.27752442996746</v>
      </c>
      <c r="K9" s="38">
        <v>529.57843137254895</v>
      </c>
      <c r="L9" s="38">
        <v>2.8779977452676409E-2</v>
      </c>
      <c r="M9" s="38">
        <v>0.52374963471977187</v>
      </c>
      <c r="N9" s="38">
        <v>-0.67972230181088555</v>
      </c>
      <c r="O9" s="27"/>
    </row>
    <row r="10" spans="1:15" x14ac:dyDescent="0.25">
      <c r="A10" s="16" t="s">
        <v>1301</v>
      </c>
      <c r="B10" s="29">
        <v>182.68799999999999</v>
      </c>
      <c r="C10" s="38">
        <v>100</v>
      </c>
      <c r="D10" s="38">
        <v>800</v>
      </c>
      <c r="E10" s="38">
        <v>3200</v>
      </c>
      <c r="F10" s="38">
        <v>0.54738132772814863</v>
      </c>
      <c r="G10" s="38">
        <v>4.379050621825189</v>
      </c>
      <c r="H10" s="38">
        <v>17.516202487300756</v>
      </c>
      <c r="I10" s="38">
        <v>70.886038961038963</v>
      </c>
      <c r="J10" s="38">
        <v>578.27752442996746</v>
      </c>
      <c r="K10" s="38">
        <v>2129.5784313725489</v>
      </c>
      <c r="L10" s="38">
        <v>9.5160824180343995E-2</v>
      </c>
      <c r="M10" s="38">
        <v>1.0547964085411126</v>
      </c>
      <c r="N10" s="38">
        <v>1.4444647934744772</v>
      </c>
      <c r="O10" s="27" t="s">
        <v>905</v>
      </c>
    </row>
    <row r="11" spans="1:15" x14ac:dyDescent="0.25">
      <c r="A11" s="16" t="s">
        <v>1272</v>
      </c>
      <c r="B11" s="29">
        <v>90</v>
      </c>
      <c r="C11" s="38">
        <v>50</v>
      </c>
      <c r="D11" s="38">
        <v>400</v>
      </c>
      <c r="E11" s="38">
        <v>1600</v>
      </c>
      <c r="F11" s="38">
        <v>0.55555555555555558</v>
      </c>
      <c r="G11" s="38">
        <v>4.4444444444444446</v>
      </c>
      <c r="H11" s="38">
        <v>17.777777777777779</v>
      </c>
      <c r="I11" s="38">
        <v>20.886038961038967</v>
      </c>
      <c r="J11" s="38">
        <v>178.27752442996746</v>
      </c>
      <c r="K11" s="38">
        <v>529.57843137254895</v>
      </c>
      <c r="L11" s="38">
        <v>0.10333505200775095</v>
      </c>
      <c r="M11" s="38">
        <v>1.1201902311603682</v>
      </c>
      <c r="N11" s="38">
        <v>1.7060400839514998</v>
      </c>
      <c r="O11" s="27" t="s">
        <v>905</v>
      </c>
    </row>
    <row r="12" spans="1:15" x14ac:dyDescent="0.25">
      <c r="A12" s="16" t="s">
        <v>1281</v>
      </c>
      <c r="B12" s="35">
        <v>182.82</v>
      </c>
      <c r="C12" s="38">
        <v>56.25</v>
      </c>
      <c r="D12" s="38">
        <v>450</v>
      </c>
      <c r="E12" s="38">
        <v>1800</v>
      </c>
      <c r="F12" s="38">
        <v>0.30767968493600262</v>
      </c>
      <c r="G12" s="38">
        <v>2.4614374794880209</v>
      </c>
      <c r="H12" s="38">
        <v>9.8457499179520838</v>
      </c>
      <c r="I12" s="38">
        <v>27.136038961038967</v>
      </c>
      <c r="J12" s="38">
        <v>228.27752442996746</v>
      </c>
      <c r="K12" s="38">
        <v>729.57843137254895</v>
      </c>
      <c r="L12" s="38">
        <v>-0.14454081861180201</v>
      </c>
      <c r="M12" s="38">
        <v>-0.8628167337960555</v>
      </c>
      <c r="N12" s="38">
        <v>-6.2259877758741951</v>
      </c>
      <c r="O12" s="27" t="s">
        <v>905</v>
      </c>
    </row>
    <row r="13" spans="1:15" x14ac:dyDescent="0.25">
      <c r="A13" s="16" t="s">
        <v>1136</v>
      </c>
      <c r="B13" s="35">
        <v>118.33999999999999</v>
      </c>
      <c r="C13" s="38">
        <v>23.75</v>
      </c>
      <c r="D13" s="38">
        <v>190</v>
      </c>
      <c r="E13" s="38">
        <v>830</v>
      </c>
      <c r="F13" s="38">
        <v>0.20069291870880515</v>
      </c>
      <c r="G13" s="38">
        <v>1.6055433496704412</v>
      </c>
      <c r="H13" s="38">
        <v>7.0136893696129805</v>
      </c>
      <c r="I13" s="38">
        <v>-5.3639610389610333</v>
      </c>
      <c r="J13" s="38">
        <v>-31.722475570032543</v>
      </c>
      <c r="K13" s="38">
        <v>-240.42156862745105</v>
      </c>
      <c r="L13" s="38">
        <v>-0.25152758483899951</v>
      </c>
      <c r="M13" s="38">
        <v>-1.7187108636136352</v>
      </c>
      <c r="N13" s="38">
        <v>-9.0580483242132992</v>
      </c>
      <c r="O13" s="27" t="s">
        <v>51</v>
      </c>
    </row>
    <row r="14" spans="1:15" x14ac:dyDescent="0.25">
      <c r="A14" s="16" t="s">
        <v>1090</v>
      </c>
      <c r="B14" s="35">
        <v>13.5</v>
      </c>
      <c r="C14" s="38">
        <v>22</v>
      </c>
      <c r="D14" s="38">
        <v>135</v>
      </c>
      <c r="E14" s="38">
        <v>675</v>
      </c>
      <c r="F14" s="38">
        <v>1.6296296296296295</v>
      </c>
      <c r="G14" s="38">
        <v>10</v>
      </c>
      <c r="H14" s="38">
        <v>50</v>
      </c>
      <c r="I14" s="38">
        <v>-7.1139610389610333</v>
      </c>
      <c r="J14" s="38">
        <v>-86.722475570032543</v>
      </c>
      <c r="K14" s="38">
        <v>-395.42156862745105</v>
      </c>
      <c r="L14" s="38">
        <v>1.1774091260818249</v>
      </c>
      <c r="M14" s="38">
        <v>6.6757457867159236</v>
      </c>
      <c r="N14" s="38">
        <v>33.928262306173721</v>
      </c>
      <c r="O14" s="27"/>
    </row>
    <row r="15" spans="1:15" x14ac:dyDescent="0.25">
      <c r="A15" s="16" t="s">
        <v>1120</v>
      </c>
      <c r="B15" s="35">
        <v>38.22</v>
      </c>
      <c r="C15" s="38">
        <v>24.5</v>
      </c>
      <c r="D15" s="38">
        <v>155</v>
      </c>
      <c r="E15" s="38">
        <v>775</v>
      </c>
      <c r="F15" s="38">
        <v>0.64102564102564108</v>
      </c>
      <c r="G15" s="38">
        <v>4.0554683411826273</v>
      </c>
      <c r="H15" s="38">
        <v>20.277341705913134</v>
      </c>
      <c r="I15" s="38">
        <v>-4.6139610389610333</v>
      </c>
      <c r="J15" s="38">
        <v>-66.722475570032543</v>
      </c>
      <c r="K15" s="38">
        <v>-295.42156862745105</v>
      </c>
      <c r="L15" s="38">
        <v>0.18880513747783645</v>
      </c>
      <c r="M15" s="38">
        <v>0.73121412789855089</v>
      </c>
      <c r="N15" s="38">
        <v>4.2056040120868552</v>
      </c>
      <c r="O15" s="27" t="s">
        <v>64</v>
      </c>
    </row>
    <row r="16" spans="1:15" x14ac:dyDescent="0.25">
      <c r="A16" s="16" t="s">
        <v>1148</v>
      </c>
      <c r="B16" s="35">
        <v>46.72</v>
      </c>
      <c r="C16" s="38">
        <v>27.5</v>
      </c>
      <c r="D16" s="38">
        <v>180</v>
      </c>
      <c r="E16" s="38">
        <v>900</v>
      </c>
      <c r="F16" s="38">
        <v>0.58861301369863017</v>
      </c>
      <c r="G16" s="38">
        <v>3.8527397260273974</v>
      </c>
      <c r="H16" s="38">
        <v>19.263698630136986</v>
      </c>
      <c r="I16" s="38">
        <v>-1.6139610389610333</v>
      </c>
      <c r="J16" s="38">
        <v>-41.722475570032543</v>
      </c>
      <c r="K16" s="38">
        <v>-170.42156862745105</v>
      </c>
      <c r="L16" s="38">
        <v>0.13639251015082554</v>
      </c>
      <c r="M16" s="38">
        <v>0.52848551274332101</v>
      </c>
      <c r="N16" s="38">
        <v>3.1919609363107071</v>
      </c>
      <c r="O16" s="27"/>
    </row>
    <row r="17" spans="1:15" x14ac:dyDescent="0.25">
      <c r="A17" s="16" t="s">
        <v>1192</v>
      </c>
      <c r="B17" s="35">
        <v>58.960000000000008</v>
      </c>
      <c r="C17" s="38">
        <v>32.5</v>
      </c>
      <c r="D17" s="38">
        <v>210</v>
      </c>
      <c r="E17" s="38">
        <v>1050</v>
      </c>
      <c r="F17" s="38">
        <v>0.55122116689280864</v>
      </c>
      <c r="G17" s="38">
        <v>3.561736770691994</v>
      </c>
      <c r="H17" s="38">
        <v>17.808683853459971</v>
      </c>
      <c r="I17" s="38">
        <v>3.3860389610389667</v>
      </c>
      <c r="J17" s="38">
        <v>-11.722475570032543</v>
      </c>
      <c r="K17" s="38">
        <v>-20.421568627451052</v>
      </c>
      <c r="L17" s="38">
        <v>9.9000663345004014E-2</v>
      </c>
      <c r="M17" s="38">
        <v>0.23748255740791757</v>
      </c>
      <c r="N17" s="38">
        <v>1.7369461596336926</v>
      </c>
      <c r="O17" s="27" t="s">
        <v>67</v>
      </c>
    </row>
    <row r="18" spans="1:15" x14ac:dyDescent="0.25">
      <c r="A18" s="16" t="s">
        <v>1209</v>
      </c>
      <c r="B18" s="44">
        <v>43.68</v>
      </c>
      <c r="C18" s="38">
        <v>37</v>
      </c>
      <c r="D18" s="38">
        <v>225</v>
      </c>
      <c r="E18" s="38">
        <v>1125</v>
      </c>
      <c r="F18" s="38">
        <v>0.84706959706959706</v>
      </c>
      <c r="G18" s="38">
        <v>5.1510989010989015</v>
      </c>
      <c r="H18" s="38">
        <v>25.755494505494507</v>
      </c>
      <c r="I18" s="38">
        <v>7.8860389610389667</v>
      </c>
      <c r="J18" s="38">
        <v>3.2775244299674569</v>
      </c>
      <c r="K18" s="38">
        <v>54.578431372548948</v>
      </c>
      <c r="L18" s="38">
        <v>0.39484909352179243</v>
      </c>
      <c r="M18" s="38">
        <v>1.826844687814825</v>
      </c>
      <c r="N18" s="38">
        <v>9.6837568116682284</v>
      </c>
      <c r="O18" s="27" t="s">
        <v>69</v>
      </c>
    </row>
    <row r="19" spans="1:15" x14ac:dyDescent="0.25">
      <c r="A19" s="16" t="s">
        <v>1228</v>
      </c>
      <c r="B19" s="44">
        <v>240</v>
      </c>
      <c r="C19" s="38">
        <v>31.25</v>
      </c>
      <c r="D19" s="38">
        <v>250</v>
      </c>
      <c r="E19" s="38">
        <v>1250</v>
      </c>
      <c r="F19" s="38">
        <v>0.13020833333333334</v>
      </c>
      <c r="G19" s="38">
        <v>1.0416666666666667</v>
      </c>
      <c r="H19" s="38">
        <v>5.208333333333333</v>
      </c>
      <c r="I19" s="38">
        <v>2.1360389610389667</v>
      </c>
      <c r="J19" s="38">
        <v>28.277524429967457</v>
      </c>
      <c r="K19" s="38">
        <v>179.57843137254895</v>
      </c>
      <c r="L19" s="38">
        <v>-0.32201217021447126</v>
      </c>
      <c r="M19" s="38">
        <v>-2.2825875466174095</v>
      </c>
      <c r="N19" s="38">
        <v>-10.863404360492947</v>
      </c>
      <c r="O19" s="27"/>
    </row>
    <row r="20" spans="1:15" x14ac:dyDescent="0.25">
      <c r="A20" s="16" t="s">
        <v>1143</v>
      </c>
      <c r="B20" s="44">
        <v>135</v>
      </c>
      <c r="C20" s="38">
        <v>21.875</v>
      </c>
      <c r="D20" s="38">
        <v>175</v>
      </c>
      <c r="E20" s="38">
        <v>875</v>
      </c>
      <c r="F20" s="38">
        <v>0.16203703703703703</v>
      </c>
      <c r="G20" s="38">
        <v>1.2962962962962963</v>
      </c>
      <c r="H20" s="38">
        <v>6.4814814814814818</v>
      </c>
      <c r="I20" s="38">
        <v>-7.2389610389610333</v>
      </c>
      <c r="J20" s="38">
        <v>-46.722475570032543</v>
      </c>
      <c r="K20" s="38">
        <v>-195.42156862745105</v>
      </c>
      <c r="L20" s="38">
        <v>-0.2901834665107676</v>
      </c>
      <c r="M20" s="38">
        <v>-2.0279579169877802</v>
      </c>
      <c r="N20" s="38">
        <v>-9.5902562123447979</v>
      </c>
      <c r="O20" s="27"/>
    </row>
    <row r="21" spans="1:15" x14ac:dyDescent="0.25">
      <c r="A21" s="16" t="s">
        <v>1034</v>
      </c>
      <c r="B21" s="44">
        <v>224</v>
      </c>
      <c r="C21" s="38">
        <v>12.5</v>
      </c>
      <c r="D21" s="38">
        <v>100</v>
      </c>
      <c r="E21" s="38">
        <v>500</v>
      </c>
      <c r="F21" s="38">
        <v>5.5803571428571432E-2</v>
      </c>
      <c r="G21" s="38">
        <v>0.44642857142857145</v>
      </c>
      <c r="H21" s="38">
        <v>2.2321428571428572</v>
      </c>
      <c r="I21" s="38">
        <v>-16.613961038961033</v>
      </c>
      <c r="J21" s="38">
        <v>-121.72247557003254</v>
      </c>
      <c r="K21" s="38">
        <v>-570.42156862745105</v>
      </c>
      <c r="L21" s="38">
        <v>-0.39641693211923318</v>
      </c>
      <c r="M21" s="38">
        <v>-2.8778256418555048</v>
      </c>
      <c r="N21" s="38">
        <v>-13.839594836683421</v>
      </c>
      <c r="O21" s="27"/>
    </row>
    <row r="22" spans="1:15" x14ac:dyDescent="0.25">
      <c r="A22" s="16" t="s">
        <v>1035</v>
      </c>
      <c r="B22" s="44">
        <v>36</v>
      </c>
      <c r="C22" s="38">
        <v>12.5</v>
      </c>
      <c r="D22" s="38">
        <v>100</v>
      </c>
      <c r="E22" s="38">
        <v>500</v>
      </c>
      <c r="F22" s="38">
        <v>0.34722222222222221</v>
      </c>
      <c r="G22" s="38">
        <v>2.7777777777777777</v>
      </c>
      <c r="H22" s="38">
        <v>13.888888888888889</v>
      </c>
      <c r="I22" s="38">
        <v>-16.613961038961033</v>
      </c>
      <c r="J22" s="38">
        <v>-121.72247557003254</v>
      </c>
      <c r="K22" s="38">
        <v>-570.42156862745105</v>
      </c>
      <c r="L22" s="38">
        <v>-0.10499828132558242</v>
      </c>
      <c r="M22" s="38">
        <v>-0.54647643550629876</v>
      </c>
      <c r="N22" s="38">
        <v>-2.1828488049373895</v>
      </c>
      <c r="O22" s="27"/>
    </row>
    <row r="23" spans="1:15" x14ac:dyDescent="0.25">
      <c r="A23" s="16" t="s">
        <v>1300</v>
      </c>
      <c r="B23" s="44">
        <v>187.6</v>
      </c>
      <c r="C23" s="38">
        <v>80</v>
      </c>
      <c r="D23" s="38">
        <v>640</v>
      </c>
      <c r="E23" s="38">
        <v>3200</v>
      </c>
      <c r="F23" s="38">
        <v>0.4264392324093817</v>
      </c>
      <c r="G23" s="38">
        <v>3.4115138592750536</v>
      </c>
      <c r="H23" s="38">
        <v>17.057569296375267</v>
      </c>
      <c r="I23" s="38">
        <v>50.886038961038963</v>
      </c>
      <c r="J23" s="38">
        <v>418.27752442996746</v>
      </c>
      <c r="K23" s="38">
        <v>2129.5784313725489</v>
      </c>
      <c r="L23" s="38">
        <v>-2.5781271138422934E-2</v>
      </c>
      <c r="M23" s="38">
        <v>8.725964599097713E-2</v>
      </c>
      <c r="N23" s="38">
        <v>0.98583160254898772</v>
      </c>
      <c r="O23" s="27"/>
    </row>
    <row r="24" spans="1:15" x14ac:dyDescent="0.25">
      <c r="A24" s="16" t="s">
        <v>1299</v>
      </c>
      <c r="B24" s="44">
        <v>140</v>
      </c>
      <c r="C24" s="38">
        <v>77.5</v>
      </c>
      <c r="D24" s="38">
        <v>620</v>
      </c>
      <c r="E24" s="38">
        <v>3100</v>
      </c>
      <c r="F24" s="38">
        <v>0.5535714285714286</v>
      </c>
      <c r="G24" s="38">
        <v>4.4285714285714288</v>
      </c>
      <c r="H24" s="38">
        <v>22.142857142857142</v>
      </c>
      <c r="I24" s="38">
        <v>48.386038961038963</v>
      </c>
      <c r="J24" s="38">
        <v>398.27752442996746</v>
      </c>
      <c r="K24" s="38">
        <v>2029.5784313725489</v>
      </c>
      <c r="L24" s="38">
        <v>0.10135092502362397</v>
      </c>
      <c r="M24" s="38">
        <v>1.1043172152873524</v>
      </c>
      <c r="N24" s="38">
        <v>6.0711194490308635</v>
      </c>
      <c r="O24" s="27"/>
    </row>
    <row r="25" spans="1:15" x14ac:dyDescent="0.25">
      <c r="A25" s="16" t="s">
        <v>1298</v>
      </c>
      <c r="B25" s="44">
        <v>97.28</v>
      </c>
      <c r="C25" s="38">
        <v>73.75</v>
      </c>
      <c r="D25" s="38">
        <v>590</v>
      </c>
      <c r="E25" s="38">
        <v>2950</v>
      </c>
      <c r="F25" s="38">
        <v>0.75812088815789469</v>
      </c>
      <c r="G25" s="38">
        <v>6.0649671052631575</v>
      </c>
      <c r="H25" s="38">
        <v>30.324835526315788</v>
      </c>
      <c r="I25" s="38">
        <v>44.636038961038963</v>
      </c>
      <c r="J25" s="38">
        <v>368.27752442996746</v>
      </c>
      <c r="K25" s="38">
        <v>1879.5784313725489</v>
      </c>
      <c r="L25" s="38">
        <v>0.30590038461009006</v>
      </c>
      <c r="M25" s="38">
        <v>2.7407128919790811</v>
      </c>
      <c r="N25" s="38">
        <v>14.253097832489509</v>
      </c>
      <c r="O25" s="27"/>
    </row>
    <row r="26" spans="1:15" x14ac:dyDescent="0.25">
      <c r="A26" s="16" t="s">
        <v>1134</v>
      </c>
      <c r="B26" s="29">
        <v>68.75</v>
      </c>
      <c r="C26" s="38">
        <v>28</v>
      </c>
      <c r="D26" s="38">
        <v>175</v>
      </c>
      <c r="E26" s="38">
        <v>800</v>
      </c>
      <c r="F26" s="38">
        <v>0.40727272727272729</v>
      </c>
      <c r="G26" s="38">
        <v>2.5454545454545454</v>
      </c>
      <c r="H26" s="38">
        <v>11.636363636363637</v>
      </c>
      <c r="I26" s="38">
        <v>-1.1139610389610333</v>
      </c>
      <c r="J26" s="38">
        <v>-46.722475570032543</v>
      </c>
      <c r="K26" s="38">
        <v>-270.42156862745105</v>
      </c>
      <c r="L26" s="38">
        <v>-4.4947776275077345E-2</v>
      </c>
      <c r="M26" s="38">
        <v>-0.77879966782953103</v>
      </c>
      <c r="N26" s="38">
        <v>-4.4353740574626421</v>
      </c>
      <c r="O26" s="27"/>
    </row>
    <row r="27" spans="1:15" x14ac:dyDescent="0.25">
      <c r="A27" s="16" t="s">
        <v>1135</v>
      </c>
      <c r="B27" s="29">
        <v>60.5</v>
      </c>
      <c r="C27" s="38">
        <v>28</v>
      </c>
      <c r="D27" s="38">
        <v>175</v>
      </c>
      <c r="E27" s="38">
        <v>800</v>
      </c>
      <c r="F27" s="38">
        <v>0.46280991735537191</v>
      </c>
      <c r="G27" s="38">
        <v>2.8925619834710745</v>
      </c>
      <c r="H27" s="38">
        <v>13.223140495867769</v>
      </c>
      <c r="I27" s="38">
        <v>-1.1139610389610333</v>
      </c>
      <c r="J27" s="38">
        <v>-46.722475570032543</v>
      </c>
      <c r="K27" s="38">
        <v>-270.42156862745105</v>
      </c>
      <c r="L27" s="38">
        <v>1.0589413807567283E-2</v>
      </c>
      <c r="M27" s="38">
        <v>-0.43169222981300193</v>
      </c>
      <c r="N27" s="38">
        <v>-2.8485971979585099</v>
      </c>
      <c r="O27" s="27"/>
    </row>
    <row r="28" spans="1:15" x14ac:dyDescent="0.25">
      <c r="A28" s="16" t="s">
        <v>1044</v>
      </c>
      <c r="B28" s="29">
        <v>210</v>
      </c>
      <c r="C28" s="38">
        <v>15</v>
      </c>
      <c r="D28" s="38">
        <v>120</v>
      </c>
      <c r="E28" s="38">
        <v>500</v>
      </c>
      <c r="F28" s="38">
        <v>7.1428571428571425E-2</v>
      </c>
      <c r="G28" s="38">
        <v>0.5714285714285714</v>
      </c>
      <c r="H28" s="38">
        <v>2.3809523809523809</v>
      </c>
      <c r="I28" s="38">
        <v>-14.113961038961033</v>
      </c>
      <c r="J28" s="38">
        <v>-101.72247557003254</v>
      </c>
      <c r="K28" s="38">
        <v>-570.42156862745105</v>
      </c>
      <c r="L28" s="38">
        <v>-0.38079193211923323</v>
      </c>
      <c r="M28" s="38">
        <v>-2.7528256418555053</v>
      </c>
      <c r="N28" s="38">
        <v>-13.690785312873897</v>
      </c>
      <c r="O28" s="27"/>
    </row>
    <row r="29" spans="1:15" x14ac:dyDescent="0.25">
      <c r="A29" s="16" t="s">
        <v>1076</v>
      </c>
      <c r="B29" s="29">
        <v>305</v>
      </c>
      <c r="C29" s="38">
        <v>17</v>
      </c>
      <c r="D29" s="38">
        <v>135</v>
      </c>
      <c r="E29" s="38">
        <v>600</v>
      </c>
      <c r="F29" s="38">
        <v>5.5737704918032788E-2</v>
      </c>
      <c r="G29" s="38">
        <v>0.44262295081967212</v>
      </c>
      <c r="H29" s="38">
        <v>1.9672131147540983</v>
      </c>
      <c r="I29" s="38">
        <v>-12.113961038961033</v>
      </c>
      <c r="J29" s="38">
        <v>-86.722475570032543</v>
      </c>
      <c r="K29" s="38">
        <v>-470.42156862745105</v>
      </c>
      <c r="L29" s="38">
        <v>-0.39648279862977187</v>
      </c>
      <c r="M29" s="38">
        <v>-2.8816312624644045</v>
      </c>
      <c r="N29" s="38">
        <v>-14.10452457907218</v>
      </c>
      <c r="O29" s="27"/>
    </row>
    <row r="30" spans="1:15" x14ac:dyDescent="0.25">
      <c r="A30" s="16" t="s">
        <v>1061</v>
      </c>
      <c r="B30" s="35">
        <v>200</v>
      </c>
      <c r="C30" s="38">
        <v>17</v>
      </c>
      <c r="D30" s="38">
        <v>130</v>
      </c>
      <c r="E30" s="38">
        <v>550</v>
      </c>
      <c r="F30" s="38">
        <v>8.5000000000000006E-2</v>
      </c>
      <c r="G30" s="38">
        <v>0.65</v>
      </c>
      <c r="H30" s="38">
        <v>2.75</v>
      </c>
      <c r="I30" s="38">
        <v>-12.113961038961033</v>
      </c>
      <c r="J30" s="38">
        <v>-91.722475570032543</v>
      </c>
      <c r="K30" s="38">
        <v>-520.42156862745105</v>
      </c>
      <c r="L30" s="38">
        <v>-0.36722050354780461</v>
      </c>
      <c r="M30" s="38">
        <v>-2.6742542132840765</v>
      </c>
      <c r="N30" s="38">
        <v>-13.321737693826279</v>
      </c>
      <c r="O30" s="27"/>
    </row>
    <row r="31" spans="1:15" x14ac:dyDescent="0.25">
      <c r="A31" s="16" t="s">
        <v>1005</v>
      </c>
      <c r="B31" s="35">
        <v>32.33</v>
      </c>
      <c r="C31" s="38">
        <v>6.875</v>
      </c>
      <c r="D31" s="38">
        <v>55</v>
      </c>
      <c r="E31" s="38">
        <v>275</v>
      </c>
      <c r="F31" s="38">
        <v>0.21265078874110735</v>
      </c>
      <c r="G31" s="38">
        <v>1.7012063099288588</v>
      </c>
      <c r="H31" s="38">
        <v>8.5060315496442929</v>
      </c>
      <c r="I31" s="38">
        <v>-22.238961038961033</v>
      </c>
      <c r="J31" s="38">
        <v>-166.72247557003254</v>
      </c>
      <c r="K31" s="38">
        <v>-795.42156862745105</v>
      </c>
      <c r="L31" s="38">
        <v>-0.23956971480669728</v>
      </c>
      <c r="M31" s="38">
        <v>-1.6230479033552176</v>
      </c>
      <c r="N31" s="38">
        <v>-7.5657061441819859</v>
      </c>
      <c r="O31" s="27" t="s">
        <v>103</v>
      </c>
    </row>
    <row r="32" spans="1:15" x14ac:dyDescent="0.25">
      <c r="A32" s="16" t="s">
        <v>1238</v>
      </c>
      <c r="B32" s="35">
        <v>149.5</v>
      </c>
      <c r="C32" s="38">
        <v>40</v>
      </c>
      <c r="D32" s="38">
        <v>320</v>
      </c>
      <c r="E32" s="38">
        <v>1300</v>
      </c>
      <c r="F32" s="38">
        <v>0.26755852842809363</v>
      </c>
      <c r="G32" s="38">
        <v>2.1404682274247491</v>
      </c>
      <c r="H32" s="38">
        <v>8.695652173913043</v>
      </c>
      <c r="I32" s="38">
        <v>10.886038961038967</v>
      </c>
      <c r="J32" s="38">
        <v>98.277524429967457</v>
      </c>
      <c r="K32" s="38">
        <v>229.57843137254895</v>
      </c>
      <c r="L32" s="38">
        <v>-0.184661975119711</v>
      </c>
      <c r="M32" s="38">
        <v>-1.1837859858593274</v>
      </c>
      <c r="N32" s="38">
        <v>-7.3760855199132358</v>
      </c>
      <c r="O32" s="27" t="s">
        <v>112</v>
      </c>
    </row>
    <row r="33" spans="1:15" x14ac:dyDescent="0.25">
      <c r="A33" s="16" t="s">
        <v>1224</v>
      </c>
      <c r="B33" s="35">
        <v>90</v>
      </c>
      <c r="C33" s="38">
        <v>37.5</v>
      </c>
      <c r="D33" s="38">
        <v>300</v>
      </c>
      <c r="E33" s="38">
        <v>1200</v>
      </c>
      <c r="F33" s="38">
        <v>0.41666666666666669</v>
      </c>
      <c r="G33" s="38">
        <v>3.3333333333333335</v>
      </c>
      <c r="H33" s="38">
        <v>13.333333333333334</v>
      </c>
      <c r="I33" s="38">
        <v>8.3860389610389667</v>
      </c>
      <c r="J33" s="38">
        <v>78.277524429967457</v>
      </c>
      <c r="K33" s="38">
        <v>129.57843137254895</v>
      </c>
      <c r="L33" s="38">
        <v>-3.5553836881137946E-2</v>
      </c>
      <c r="M33" s="38">
        <v>9.079120049257039E-3</v>
      </c>
      <c r="N33" s="38">
        <v>-2.7384043604929449</v>
      </c>
      <c r="O33" s="27" t="s">
        <v>112</v>
      </c>
    </row>
    <row r="34" spans="1:15" x14ac:dyDescent="0.25">
      <c r="A34" s="16" t="s">
        <v>1149</v>
      </c>
      <c r="B34" s="35">
        <v>210</v>
      </c>
      <c r="C34" s="38">
        <v>28.125</v>
      </c>
      <c r="D34" s="38">
        <v>225</v>
      </c>
      <c r="E34" s="38">
        <v>900</v>
      </c>
      <c r="F34" s="38">
        <v>0.13392857142857142</v>
      </c>
      <c r="G34" s="38">
        <v>1.0714285714285714</v>
      </c>
      <c r="H34" s="38">
        <v>4.2857142857142856</v>
      </c>
      <c r="I34" s="38">
        <v>-0.98896103896103327</v>
      </c>
      <c r="J34" s="38">
        <v>3.2775244299674569</v>
      </c>
      <c r="K34" s="38">
        <v>-170.42156862745105</v>
      </c>
      <c r="L34" s="38">
        <v>-0.31829193211923323</v>
      </c>
      <c r="M34" s="38">
        <v>-2.2528256418555053</v>
      </c>
      <c r="N34" s="38">
        <v>-11.786023408111994</v>
      </c>
      <c r="O34" s="27" t="s">
        <v>112</v>
      </c>
    </row>
    <row r="35" spans="1:15" x14ac:dyDescent="0.25">
      <c r="A35" s="16" t="s">
        <v>1054</v>
      </c>
      <c r="B35" s="35">
        <v>72</v>
      </c>
      <c r="C35" s="38">
        <v>16.25</v>
      </c>
      <c r="D35" s="38">
        <v>130</v>
      </c>
      <c r="E35" s="38">
        <v>520</v>
      </c>
      <c r="F35" s="38">
        <v>0.22569444444444445</v>
      </c>
      <c r="G35" s="38">
        <v>1.8055555555555556</v>
      </c>
      <c r="H35" s="38">
        <v>7.2222222222222223</v>
      </c>
      <c r="I35" s="38">
        <v>-12.863961038961033</v>
      </c>
      <c r="J35" s="38">
        <v>-91.722475570032543</v>
      </c>
      <c r="K35" s="38">
        <v>-550.42156862745105</v>
      </c>
      <c r="L35" s="38">
        <v>-0.22652605910336018</v>
      </c>
      <c r="M35" s="38">
        <v>-1.5186986577285209</v>
      </c>
      <c r="N35" s="38">
        <v>-8.8495154716040574</v>
      </c>
      <c r="O35" s="27" t="s">
        <v>112</v>
      </c>
    </row>
    <row r="36" spans="1:15" x14ac:dyDescent="0.25">
      <c r="A36" s="16" t="s">
        <v>1094</v>
      </c>
      <c r="B36" s="35">
        <v>120</v>
      </c>
      <c r="C36" s="38">
        <v>21.25</v>
      </c>
      <c r="D36" s="38">
        <v>170</v>
      </c>
      <c r="E36" s="38">
        <v>680</v>
      </c>
      <c r="F36" s="38">
        <v>0.17708333333333334</v>
      </c>
      <c r="G36" s="38">
        <v>1.4166666666666667</v>
      </c>
      <c r="H36" s="38">
        <v>5.666666666666667</v>
      </c>
      <c r="I36" s="38">
        <v>-7.8639610389610333</v>
      </c>
      <c r="J36" s="38">
        <v>-51.722475570032543</v>
      </c>
      <c r="K36" s="38">
        <v>-390.42156862745105</v>
      </c>
      <c r="L36" s="38">
        <v>-0.27513717021447126</v>
      </c>
      <c r="M36" s="38">
        <v>-1.9075875466174097</v>
      </c>
      <c r="N36" s="38">
        <v>-10.405071027159611</v>
      </c>
      <c r="O36" s="27" t="s">
        <v>112</v>
      </c>
    </row>
    <row r="37" spans="1:15" x14ac:dyDescent="0.25">
      <c r="A37" s="16" t="s">
        <v>1013</v>
      </c>
      <c r="B37" s="29">
        <v>38.25</v>
      </c>
      <c r="C37" s="38">
        <v>10</v>
      </c>
      <c r="D37" s="38">
        <v>80</v>
      </c>
      <c r="E37" s="38">
        <v>320</v>
      </c>
      <c r="F37" s="38">
        <v>0.26143790849673204</v>
      </c>
      <c r="G37" s="38">
        <v>2.0915032679738563</v>
      </c>
      <c r="H37" s="38">
        <v>8.3660130718954253</v>
      </c>
      <c r="I37" s="38">
        <v>-19.113961038961033</v>
      </c>
      <c r="J37" s="38">
        <v>-141.72247557003254</v>
      </c>
      <c r="K37" s="38">
        <v>-750.42156862745105</v>
      </c>
      <c r="L37" s="38">
        <v>-0.19078259505107259</v>
      </c>
      <c r="M37" s="38">
        <v>-1.2327509453102201</v>
      </c>
      <c r="N37" s="38">
        <v>-7.7057246219308535</v>
      </c>
      <c r="O37" s="27" t="s">
        <v>112</v>
      </c>
    </row>
    <row r="38" spans="1:15" x14ac:dyDescent="0.25">
      <c r="A38" s="16" t="s">
        <v>1004</v>
      </c>
      <c r="B38" s="29">
        <v>42</v>
      </c>
      <c r="C38" s="38">
        <v>12</v>
      </c>
      <c r="D38" s="38">
        <v>65</v>
      </c>
      <c r="E38" s="38">
        <v>250</v>
      </c>
      <c r="F38" s="38">
        <v>0.2857142857142857</v>
      </c>
      <c r="G38" s="38">
        <v>1.5476190476190477</v>
      </c>
      <c r="H38" s="38">
        <v>5.9523809523809526</v>
      </c>
      <c r="I38" s="38">
        <v>-17.113961038961033</v>
      </c>
      <c r="J38" s="38">
        <v>-156.72247557003254</v>
      </c>
      <c r="K38" s="38">
        <v>-820.42156862745105</v>
      </c>
      <c r="L38" s="38">
        <v>-0.16650621783351893</v>
      </c>
      <c r="M38" s="38">
        <v>-1.7766351656650288</v>
      </c>
      <c r="N38" s="38">
        <v>-10.119356741445326</v>
      </c>
      <c r="O38" s="27" t="s">
        <v>899</v>
      </c>
    </row>
    <row r="39" spans="1:15" x14ac:dyDescent="0.25">
      <c r="A39" s="16" t="s">
        <v>1140</v>
      </c>
      <c r="B39" s="29">
        <v>123.5</v>
      </c>
      <c r="C39" s="38">
        <v>21.25</v>
      </c>
      <c r="D39" s="38">
        <v>170</v>
      </c>
      <c r="E39" s="38">
        <v>850</v>
      </c>
      <c r="F39" s="38">
        <v>0.17206477732793521</v>
      </c>
      <c r="G39" s="38">
        <v>1.3765182186234817</v>
      </c>
      <c r="H39" s="38">
        <v>6.8825910931174086</v>
      </c>
      <c r="I39" s="38">
        <v>-7.8639610389610333</v>
      </c>
      <c r="J39" s="38">
        <v>-51.722475570032543</v>
      </c>
      <c r="K39" s="38">
        <v>-220.42156862745105</v>
      </c>
      <c r="L39" s="38">
        <v>-0.28015572621986939</v>
      </c>
      <c r="M39" s="38">
        <v>-1.9477359946605948</v>
      </c>
      <c r="N39" s="38">
        <v>-9.1891466007088702</v>
      </c>
      <c r="O39" s="27"/>
    </row>
    <row r="40" spans="1:15" x14ac:dyDescent="0.25">
      <c r="A40" s="16" t="s">
        <v>1095</v>
      </c>
      <c r="B40" s="44">
        <v>75.33</v>
      </c>
      <c r="C40" s="38">
        <v>17.5</v>
      </c>
      <c r="D40" s="38">
        <v>140</v>
      </c>
      <c r="E40" s="38">
        <v>700</v>
      </c>
      <c r="F40" s="38">
        <v>0.2323111642108058</v>
      </c>
      <c r="G40" s="38">
        <v>1.8584893136864464</v>
      </c>
      <c r="H40" s="38">
        <v>9.292446568432231</v>
      </c>
      <c r="I40" s="38">
        <v>-11.613961038961033</v>
      </c>
      <c r="J40" s="38">
        <v>-81.722475570032543</v>
      </c>
      <c r="K40" s="38">
        <v>-370.42156862745105</v>
      </c>
      <c r="L40" s="38">
        <v>-0.21990933933699883</v>
      </c>
      <c r="M40" s="38">
        <v>-1.46576489959763</v>
      </c>
      <c r="N40" s="38">
        <v>-6.7792911253940478</v>
      </c>
      <c r="O40" s="27"/>
    </row>
    <row r="41" spans="1:15" x14ac:dyDescent="0.25">
      <c r="A41" s="16" t="s">
        <v>1279</v>
      </c>
      <c r="B41" s="29">
        <v>88</v>
      </c>
      <c r="C41" s="38">
        <v>45</v>
      </c>
      <c r="D41" s="38">
        <v>360</v>
      </c>
      <c r="E41" s="38">
        <v>1800</v>
      </c>
      <c r="F41" s="38">
        <v>0.51136363636363635</v>
      </c>
      <c r="G41" s="38">
        <v>4.0909090909090908</v>
      </c>
      <c r="H41" s="38">
        <v>20.454545454545453</v>
      </c>
      <c r="I41" s="38">
        <v>15.886038961038967</v>
      </c>
      <c r="J41" s="38">
        <v>138.27752442996746</v>
      </c>
      <c r="K41" s="38">
        <v>729.57843137254895</v>
      </c>
      <c r="L41" s="38">
        <v>5.9143132815831723E-2</v>
      </c>
      <c r="M41" s="38">
        <v>0.76665487762501439</v>
      </c>
      <c r="N41" s="38">
        <v>4.3828077607191744</v>
      </c>
      <c r="O41" s="27" t="s">
        <v>420</v>
      </c>
    </row>
    <row r="42" spans="1:15" x14ac:dyDescent="0.25">
      <c r="A42" s="16" t="s">
        <v>1308</v>
      </c>
      <c r="B42" s="35">
        <v>189</v>
      </c>
      <c r="C42" s="38">
        <v>34</v>
      </c>
      <c r="D42" s="38">
        <v>170</v>
      </c>
      <c r="E42" s="38"/>
      <c r="F42" s="38">
        <v>0.17989417989417988</v>
      </c>
      <c r="G42" s="38">
        <v>0.89947089947089942</v>
      </c>
      <c r="H42" s="38"/>
      <c r="I42" s="38">
        <v>4.8860389610389667</v>
      </c>
      <c r="J42" s="38">
        <v>-51.722475570032543</v>
      </c>
      <c r="K42" s="38">
        <v>-1070.4215686274511</v>
      </c>
      <c r="L42" s="38">
        <v>-0.27232632365362475</v>
      </c>
      <c r="M42" s="38">
        <v>-2.4247833138131769</v>
      </c>
      <c r="N42" s="38">
        <v>-16.071737693826279</v>
      </c>
      <c r="O42" s="27" t="s">
        <v>787</v>
      </c>
    </row>
    <row r="43" spans="1:15" x14ac:dyDescent="0.25">
      <c r="A43" s="16" t="s">
        <v>1084</v>
      </c>
      <c r="B43" s="35">
        <v>60.386976000000004</v>
      </c>
      <c r="C43" s="38">
        <v>17.5</v>
      </c>
      <c r="D43" s="38">
        <v>130</v>
      </c>
      <c r="E43" s="38">
        <v>650</v>
      </c>
      <c r="F43" s="38">
        <v>0.28979758814218481</v>
      </c>
      <c r="G43" s="38">
        <v>2.1527820833419442</v>
      </c>
      <c r="H43" s="38">
        <v>10.763910416709722</v>
      </c>
      <c r="I43" s="38">
        <v>-11.613961038961033</v>
      </c>
      <c r="J43" s="38">
        <v>-91.722475570032543</v>
      </c>
      <c r="K43" s="38">
        <v>-420.42156862745105</v>
      </c>
      <c r="L43" s="38">
        <v>-0.16242291540561982</v>
      </c>
      <c r="M43" s="38">
        <v>-1.1714721299421322</v>
      </c>
      <c r="N43" s="38">
        <v>-5.3078272771165569</v>
      </c>
      <c r="O43" s="27" t="s">
        <v>126</v>
      </c>
    </row>
    <row r="44" spans="1:15" x14ac:dyDescent="0.25">
      <c r="A44" s="16" t="s">
        <v>1085</v>
      </c>
      <c r="B44" s="35">
        <v>56.438596799999999</v>
      </c>
      <c r="C44" s="38">
        <v>17.5</v>
      </c>
      <c r="D44" s="38">
        <v>130</v>
      </c>
      <c r="E44" s="38">
        <v>650</v>
      </c>
      <c r="F44" s="38">
        <v>0.31007149348546525</v>
      </c>
      <c r="G44" s="38">
        <v>2.3033882373205992</v>
      </c>
      <c r="H44" s="38">
        <v>11.516941186602995</v>
      </c>
      <c r="I44" s="38">
        <v>-11.613961038961033</v>
      </c>
      <c r="J44" s="38">
        <v>-91.722475570032543</v>
      </c>
      <c r="K44" s="38">
        <v>-420.42156862745105</v>
      </c>
      <c r="L44" s="38">
        <v>-0.14214901006233938</v>
      </c>
      <c r="M44" s="38">
        <v>-1.0208659759634773</v>
      </c>
      <c r="N44" s="38">
        <v>-4.5547965072232834</v>
      </c>
      <c r="O44" s="27" t="s">
        <v>126</v>
      </c>
    </row>
    <row r="45" spans="1:15" x14ac:dyDescent="0.25">
      <c r="A45" s="16" t="s">
        <v>1086</v>
      </c>
      <c r="B45" s="35">
        <v>61.130200320000007</v>
      </c>
      <c r="C45" s="38">
        <v>17.5</v>
      </c>
      <c r="D45" s="38">
        <v>130</v>
      </c>
      <c r="E45" s="38">
        <v>650</v>
      </c>
      <c r="F45" s="38">
        <v>0.28627421321036495</v>
      </c>
      <c r="G45" s="38">
        <v>2.1266084409912822</v>
      </c>
      <c r="H45" s="38">
        <v>10.633042204956411</v>
      </c>
      <c r="I45" s="38">
        <v>-11.613961038961033</v>
      </c>
      <c r="J45" s="38">
        <v>-91.722475570032543</v>
      </c>
      <c r="K45" s="38">
        <v>-420.42156862745105</v>
      </c>
      <c r="L45" s="38">
        <v>-0.16594629033743968</v>
      </c>
      <c r="M45" s="38">
        <v>-1.1976457722927942</v>
      </c>
      <c r="N45" s="38">
        <v>-5.4386954888698682</v>
      </c>
      <c r="O45" s="27" t="s">
        <v>126</v>
      </c>
    </row>
    <row r="46" spans="1:15" x14ac:dyDescent="0.25">
      <c r="A46" s="16" t="s">
        <v>1087</v>
      </c>
      <c r="B46" s="44">
        <v>60.479879040000007</v>
      </c>
      <c r="C46" s="38">
        <v>17.5</v>
      </c>
      <c r="D46" s="38">
        <v>130</v>
      </c>
      <c r="E46" s="38">
        <v>650</v>
      </c>
      <c r="F46" s="38">
        <v>0.28935243055671295</v>
      </c>
      <c r="G46" s="38">
        <v>2.1494751984212961</v>
      </c>
      <c r="H46" s="38">
        <v>10.74737599210648</v>
      </c>
      <c r="I46" s="38">
        <v>-11.613961038961033</v>
      </c>
      <c r="J46" s="38">
        <v>-91.722475570032543</v>
      </c>
      <c r="K46" s="38">
        <v>-420.42156862745105</v>
      </c>
      <c r="L46" s="38">
        <v>-0.16286807299109168</v>
      </c>
      <c r="M46" s="38">
        <v>-1.1747790148627804</v>
      </c>
      <c r="N46" s="38">
        <v>-5.3243617017197984</v>
      </c>
      <c r="O46" s="27" t="s">
        <v>126</v>
      </c>
    </row>
    <row r="47" spans="1:15" x14ac:dyDescent="0.25">
      <c r="A47" s="16" t="s">
        <v>1113</v>
      </c>
      <c r="B47" s="44">
        <v>120</v>
      </c>
      <c r="C47" s="38">
        <v>20</v>
      </c>
      <c r="D47" s="38">
        <v>200</v>
      </c>
      <c r="E47" s="38">
        <v>750</v>
      </c>
      <c r="F47" s="38">
        <v>0.16666666666666666</v>
      </c>
      <c r="G47" s="38">
        <v>1.6666666666666667</v>
      </c>
      <c r="H47" s="38">
        <v>6.25</v>
      </c>
      <c r="I47" s="38">
        <v>-9.1139610389610333</v>
      </c>
      <c r="J47" s="38">
        <v>-21.722475570032543</v>
      </c>
      <c r="K47" s="38">
        <v>-320.42156862745105</v>
      </c>
      <c r="L47" s="38">
        <v>-0.285553836881138</v>
      </c>
      <c r="M47" s="38">
        <v>-1.6575875466174097</v>
      </c>
      <c r="N47" s="38">
        <v>-9.8217376938262788</v>
      </c>
      <c r="O47" s="27"/>
    </row>
    <row r="48" spans="1:15" x14ac:dyDescent="0.25">
      <c r="A48" s="16" t="s">
        <v>1045</v>
      </c>
      <c r="B48" s="44">
        <v>63</v>
      </c>
      <c r="C48" s="38">
        <v>15</v>
      </c>
      <c r="D48" s="38">
        <v>100</v>
      </c>
      <c r="E48" s="38">
        <v>500</v>
      </c>
      <c r="F48" s="38">
        <v>0.23809523809523808</v>
      </c>
      <c r="G48" s="38">
        <v>1.5873015873015872</v>
      </c>
      <c r="H48" s="38">
        <v>7.9365079365079367</v>
      </c>
      <c r="I48" s="38">
        <v>-14.113961038961033</v>
      </c>
      <c r="J48" s="38">
        <v>-121.72247557003254</v>
      </c>
      <c r="K48" s="38">
        <v>-570.42156862745105</v>
      </c>
      <c r="L48" s="38">
        <v>-0.21412526545256655</v>
      </c>
      <c r="M48" s="38">
        <v>-1.7369526259824892</v>
      </c>
      <c r="N48" s="38">
        <v>-8.1352297573183421</v>
      </c>
      <c r="O48" s="27"/>
    </row>
    <row r="49" spans="1:15" x14ac:dyDescent="0.25">
      <c r="A49" s="16" t="s">
        <v>1012</v>
      </c>
      <c r="B49" s="44">
        <v>42.642495359999998</v>
      </c>
      <c r="C49" s="38">
        <v>8</v>
      </c>
      <c r="D49" s="38">
        <v>64</v>
      </c>
      <c r="E49" s="38">
        <v>320</v>
      </c>
      <c r="F49" s="38">
        <v>0.18760628177271849</v>
      </c>
      <c r="G49" s="38">
        <v>1.5008502541817479</v>
      </c>
      <c r="H49" s="38">
        <v>7.504251270908739</v>
      </c>
      <c r="I49" s="38">
        <v>-21.113961038961033</v>
      </c>
      <c r="J49" s="38">
        <v>-157.72247557003254</v>
      </c>
      <c r="K49" s="38">
        <v>-750.42156862745105</v>
      </c>
      <c r="L49" s="38">
        <v>-0.26461422177508614</v>
      </c>
      <c r="M49" s="38">
        <v>-1.8234039591023286</v>
      </c>
      <c r="N49" s="38">
        <v>-8.5674864229175398</v>
      </c>
      <c r="O49" s="27" t="s">
        <v>433</v>
      </c>
    </row>
    <row r="50" spans="1:15" x14ac:dyDescent="0.25">
      <c r="A50" s="16" t="s">
        <v>1304</v>
      </c>
      <c r="B50" s="44">
        <v>260.128512</v>
      </c>
      <c r="C50" s="38">
        <v>111.875</v>
      </c>
      <c r="D50" s="38">
        <v>895</v>
      </c>
      <c r="E50" s="38">
        <v>4475</v>
      </c>
      <c r="F50" s="38">
        <v>0.43007588495335719</v>
      </c>
      <c r="G50" s="38">
        <v>3.4406070796268575</v>
      </c>
      <c r="H50" s="38">
        <v>17.20303539813429</v>
      </c>
      <c r="I50" s="38">
        <v>82.761038961038963</v>
      </c>
      <c r="J50" s="38">
        <v>673.27752442996746</v>
      </c>
      <c r="K50" s="38">
        <v>3404.5784313725489</v>
      </c>
      <c r="L50" s="38">
        <v>-2.2144618594447441E-2</v>
      </c>
      <c r="M50" s="38">
        <v>0.11635286634278108</v>
      </c>
      <c r="N50" s="38">
        <v>1.131297704308011</v>
      </c>
      <c r="O50" s="27" t="s">
        <v>159</v>
      </c>
    </row>
    <row r="51" spans="1:15" x14ac:dyDescent="0.25">
      <c r="A51" s="16" t="s">
        <v>1292</v>
      </c>
      <c r="B51" s="44">
        <v>112.8771936</v>
      </c>
      <c r="C51" s="38">
        <v>56.25</v>
      </c>
      <c r="D51" s="38">
        <v>450</v>
      </c>
      <c r="E51" s="38">
        <v>2250</v>
      </c>
      <c r="F51" s="38">
        <v>0.49832918595878345</v>
      </c>
      <c r="G51" s="38">
        <v>3.9866334876702676</v>
      </c>
      <c r="H51" s="38">
        <v>19.933167438351337</v>
      </c>
      <c r="I51" s="38">
        <v>27.136038961038967</v>
      </c>
      <c r="J51" s="38">
        <v>228.27752442996746</v>
      </c>
      <c r="K51" s="38">
        <v>1179.5784313725489</v>
      </c>
      <c r="L51" s="38">
        <v>4.6108682410978818E-2</v>
      </c>
      <c r="M51" s="38">
        <v>0.66237927438619115</v>
      </c>
      <c r="N51" s="38">
        <v>3.8614297445250578</v>
      </c>
      <c r="O51" s="27" t="s">
        <v>161</v>
      </c>
    </row>
    <row r="52" spans="1:15" x14ac:dyDescent="0.25">
      <c r="A52" s="16" t="s">
        <v>1229</v>
      </c>
      <c r="B52" s="44">
        <v>69.677279999999996</v>
      </c>
      <c r="C52" s="38">
        <v>31.25</v>
      </c>
      <c r="D52" s="38">
        <v>250</v>
      </c>
      <c r="E52" s="38">
        <v>1250</v>
      </c>
      <c r="F52" s="38">
        <v>0.4484962673629051</v>
      </c>
      <c r="G52" s="38">
        <v>3.5879701389032408</v>
      </c>
      <c r="H52" s="38">
        <v>17.939850694516206</v>
      </c>
      <c r="I52" s="38">
        <v>2.1360389610389667</v>
      </c>
      <c r="J52" s="38">
        <v>28.277524429967457</v>
      </c>
      <c r="K52" s="38">
        <v>179.57843137254895</v>
      </c>
      <c r="L52" s="38">
        <v>-3.724236184899532E-3</v>
      </c>
      <c r="M52" s="38">
        <v>0.26371592561916435</v>
      </c>
      <c r="N52" s="38">
        <v>1.8681130006899274</v>
      </c>
      <c r="O52" s="27"/>
    </row>
    <row r="53" spans="1:15" x14ac:dyDescent="0.25">
      <c r="A53" s="16" t="s">
        <v>1108</v>
      </c>
      <c r="B53" s="44">
        <v>40.134113280000008</v>
      </c>
      <c r="C53" s="38">
        <v>18.75</v>
      </c>
      <c r="D53" s="38">
        <v>150</v>
      </c>
      <c r="E53" s="38">
        <v>750</v>
      </c>
      <c r="F53" s="38">
        <v>0.46718361183635937</v>
      </c>
      <c r="G53" s="38">
        <v>3.737468894690875</v>
      </c>
      <c r="H53" s="38">
        <v>18.687344473454374</v>
      </c>
      <c r="I53" s="38">
        <v>-10.363961038961033</v>
      </c>
      <c r="J53" s="38">
        <v>-71.722475570032543</v>
      </c>
      <c r="K53" s="38">
        <v>-320.42156862745105</v>
      </c>
      <c r="L53" s="38">
        <v>1.4963108288554738E-2</v>
      </c>
      <c r="M53" s="38">
        <v>0.41321468140679851</v>
      </c>
      <c r="N53" s="38">
        <v>2.6156067796280951</v>
      </c>
      <c r="O53" s="27"/>
    </row>
    <row r="54" spans="1:15" x14ac:dyDescent="0.25">
      <c r="A54" s="16" t="s">
        <v>1064</v>
      </c>
      <c r="B54" s="35">
        <v>28.985748480000005</v>
      </c>
      <c r="C54" s="38">
        <v>15</v>
      </c>
      <c r="D54" s="38">
        <v>120</v>
      </c>
      <c r="E54" s="38">
        <v>600</v>
      </c>
      <c r="F54" s="38">
        <v>0.51749569311104426</v>
      </c>
      <c r="G54" s="38">
        <v>4.1399655448883541</v>
      </c>
      <c r="H54" s="38">
        <v>20.699827724441771</v>
      </c>
      <c r="I54" s="38">
        <v>-14.113961038961033</v>
      </c>
      <c r="J54" s="38">
        <v>-101.72247557003254</v>
      </c>
      <c r="K54" s="38">
        <v>-470.42156862745105</v>
      </c>
      <c r="L54" s="38">
        <v>6.5275189563239633E-2</v>
      </c>
      <c r="M54" s="38">
        <v>0.81571133160427767</v>
      </c>
      <c r="N54" s="38">
        <v>4.6280900306154926</v>
      </c>
      <c r="O54" s="27" t="s">
        <v>167</v>
      </c>
    </row>
    <row r="55" spans="1:15" x14ac:dyDescent="0.25">
      <c r="A55" s="16" t="s">
        <v>1165</v>
      </c>
      <c r="B55" s="35">
        <v>111.483648</v>
      </c>
      <c r="C55" s="38">
        <v>25</v>
      </c>
      <c r="D55" s="38">
        <v>200</v>
      </c>
      <c r="E55" s="38">
        <v>1000</v>
      </c>
      <c r="F55" s="38">
        <v>0.22424813368145255</v>
      </c>
      <c r="G55" s="38">
        <v>1.7939850694516204</v>
      </c>
      <c r="H55" s="38">
        <v>8.9699253472581013</v>
      </c>
      <c r="I55" s="38">
        <v>-4.1139610389610333</v>
      </c>
      <c r="J55" s="38">
        <v>-21.722475570032543</v>
      </c>
      <c r="K55" s="38">
        <v>-70.421568627451052</v>
      </c>
      <c r="L55" s="38">
        <v>-0.22797236986635208</v>
      </c>
      <c r="M55" s="38">
        <v>-1.530269143832456</v>
      </c>
      <c r="N55" s="38">
        <v>-7.1018123465681775</v>
      </c>
      <c r="O55" s="27" t="s">
        <v>175</v>
      </c>
    </row>
    <row r="56" spans="1:15" x14ac:dyDescent="0.25">
      <c r="A56" s="16" t="s">
        <v>1233</v>
      </c>
      <c r="B56" s="35">
        <v>52</v>
      </c>
      <c r="C56" s="38">
        <v>32</v>
      </c>
      <c r="D56" s="38">
        <v>256</v>
      </c>
      <c r="E56" s="38">
        <v>1280</v>
      </c>
      <c r="F56" s="38">
        <v>0.61538461538461542</v>
      </c>
      <c r="G56" s="38">
        <v>4.9230769230769234</v>
      </c>
      <c r="H56" s="38">
        <v>24.615384615384617</v>
      </c>
      <c r="I56" s="38">
        <v>2.8860389610389667</v>
      </c>
      <c r="J56" s="38">
        <v>34.277524429967457</v>
      </c>
      <c r="K56" s="38">
        <v>209.57843137254895</v>
      </c>
      <c r="L56" s="38">
        <v>0.16316411183681079</v>
      </c>
      <c r="M56" s="38">
        <v>1.5988227097928469</v>
      </c>
      <c r="N56" s="38">
        <v>8.5436469215583379</v>
      </c>
      <c r="O56" s="27" t="s">
        <v>189</v>
      </c>
    </row>
    <row r="57" spans="1:15" x14ac:dyDescent="0.25">
      <c r="A57" s="16" t="s">
        <v>1205</v>
      </c>
      <c r="B57" s="35">
        <v>29</v>
      </c>
      <c r="C57" s="38">
        <v>28</v>
      </c>
      <c r="D57" s="38">
        <v>224</v>
      </c>
      <c r="E57" s="38">
        <v>1120</v>
      </c>
      <c r="F57" s="38">
        <v>0.96551724137931039</v>
      </c>
      <c r="G57" s="38">
        <v>7.7241379310344831</v>
      </c>
      <c r="H57" s="38">
        <v>38.620689655172413</v>
      </c>
      <c r="I57" s="38">
        <v>-1.1139610389610333</v>
      </c>
      <c r="J57" s="38">
        <v>2.2775244299674569</v>
      </c>
      <c r="K57" s="38">
        <v>49.578431372548948</v>
      </c>
      <c r="L57" s="38">
        <v>0.51329673783150576</v>
      </c>
      <c r="M57" s="38">
        <v>4.3998837177504067</v>
      </c>
      <c r="N57" s="38">
        <v>22.548951961346134</v>
      </c>
      <c r="O57" s="27" t="s">
        <v>189</v>
      </c>
    </row>
    <row r="58" spans="1:15" x14ac:dyDescent="0.25">
      <c r="A58" s="16" t="s">
        <v>1264</v>
      </c>
      <c r="B58" s="35">
        <v>49</v>
      </c>
      <c r="C58" s="38">
        <v>40</v>
      </c>
      <c r="D58" s="38">
        <v>320</v>
      </c>
      <c r="E58" s="38">
        <v>1600</v>
      </c>
      <c r="F58" s="38">
        <v>0.81632653061224492</v>
      </c>
      <c r="G58" s="38">
        <v>6.5306122448979593</v>
      </c>
      <c r="H58" s="38">
        <v>32.653061224489797</v>
      </c>
      <c r="I58" s="38">
        <v>10.886038961038967</v>
      </c>
      <c r="J58" s="38">
        <v>98.277524429967457</v>
      </c>
      <c r="K58" s="38">
        <v>529.57843137254895</v>
      </c>
      <c r="L58" s="38">
        <v>0.36410602706444029</v>
      </c>
      <c r="M58" s="38">
        <v>3.2063580316138829</v>
      </c>
      <c r="N58" s="38">
        <v>16.581323530663518</v>
      </c>
      <c r="O58" s="27" t="s">
        <v>189</v>
      </c>
    </row>
    <row r="59" spans="1:15" x14ac:dyDescent="0.25">
      <c r="A59" s="16" t="s">
        <v>1212</v>
      </c>
      <c r="B59" s="35">
        <v>37</v>
      </c>
      <c r="C59" s="38">
        <v>30</v>
      </c>
      <c r="D59" s="38">
        <v>240</v>
      </c>
      <c r="E59" s="38">
        <v>1200</v>
      </c>
      <c r="F59" s="38">
        <v>0.81081081081081086</v>
      </c>
      <c r="G59" s="38">
        <v>6.4864864864864868</v>
      </c>
      <c r="H59" s="38">
        <v>32.432432432432435</v>
      </c>
      <c r="I59" s="38">
        <v>0.88603896103896673</v>
      </c>
      <c r="J59" s="38">
        <v>18.277524429967457</v>
      </c>
      <c r="K59" s="38">
        <v>129.57843137254895</v>
      </c>
      <c r="L59" s="38">
        <v>0.35859030726300622</v>
      </c>
      <c r="M59" s="38">
        <v>3.1622322732024104</v>
      </c>
      <c r="N59" s="38">
        <v>16.360694738606156</v>
      </c>
      <c r="O59" s="27" t="s">
        <v>189</v>
      </c>
    </row>
    <row r="60" spans="1:15" x14ac:dyDescent="0.25">
      <c r="A60" s="16" t="s">
        <v>1065</v>
      </c>
      <c r="B60" s="29">
        <v>18</v>
      </c>
      <c r="C60" s="38">
        <v>15</v>
      </c>
      <c r="D60" s="38">
        <v>120</v>
      </c>
      <c r="E60" s="38">
        <v>600</v>
      </c>
      <c r="F60" s="38">
        <v>0.83333333333333337</v>
      </c>
      <c r="G60" s="38">
        <v>6.666666666666667</v>
      </c>
      <c r="H60" s="38">
        <v>33.333333333333336</v>
      </c>
      <c r="I60" s="38">
        <v>-14.113961038961033</v>
      </c>
      <c r="J60" s="38">
        <v>-101.72247557003254</v>
      </c>
      <c r="K60" s="38">
        <v>-470.42156862745105</v>
      </c>
      <c r="L60" s="38">
        <v>0.38111282978552874</v>
      </c>
      <c r="M60" s="38">
        <v>3.3424124533825905</v>
      </c>
      <c r="N60" s="38">
        <v>17.261595639507057</v>
      </c>
      <c r="O60" s="27" t="s">
        <v>189</v>
      </c>
    </row>
    <row r="61" spans="1:15" x14ac:dyDescent="0.25">
      <c r="A61" s="16" t="s">
        <v>1062</v>
      </c>
      <c r="B61" s="29">
        <v>125</v>
      </c>
      <c r="C61" s="38">
        <v>14</v>
      </c>
      <c r="D61" s="38">
        <v>112</v>
      </c>
      <c r="E61" s="38">
        <v>560</v>
      </c>
      <c r="F61" s="38">
        <v>0.112</v>
      </c>
      <c r="G61" s="38">
        <v>0.89600000000000002</v>
      </c>
      <c r="H61" s="38">
        <v>4.4800000000000004</v>
      </c>
      <c r="I61" s="38">
        <v>-15.113961038961033</v>
      </c>
      <c r="J61" s="38">
        <v>-109.72247557003254</v>
      </c>
      <c r="K61" s="38">
        <v>-510.42156862745105</v>
      </c>
      <c r="L61" s="38">
        <v>-0.34022050354780464</v>
      </c>
      <c r="M61" s="38">
        <v>-2.4282542132840765</v>
      </c>
      <c r="N61" s="38">
        <v>-11.591737693826278</v>
      </c>
      <c r="O61" s="27"/>
    </row>
    <row r="62" spans="1:15" x14ac:dyDescent="0.25">
      <c r="A62" s="16" t="s">
        <v>1015</v>
      </c>
      <c r="B62" s="35">
        <v>49.6</v>
      </c>
      <c r="C62" s="38">
        <v>9</v>
      </c>
      <c r="D62" s="38">
        <v>72</v>
      </c>
      <c r="E62" s="38">
        <v>360</v>
      </c>
      <c r="F62" s="38">
        <v>0.18145161290322581</v>
      </c>
      <c r="G62" s="38">
        <v>1.4516129032258065</v>
      </c>
      <c r="H62" s="38">
        <v>7.258064516129032</v>
      </c>
      <c r="I62" s="38">
        <v>-20.113961038961033</v>
      </c>
      <c r="J62" s="38">
        <v>-149.72247557003254</v>
      </c>
      <c r="K62" s="38">
        <v>-710.42156862745105</v>
      </c>
      <c r="L62" s="38">
        <v>-0.27076889064457882</v>
      </c>
      <c r="M62" s="38">
        <v>-1.8726413100582699</v>
      </c>
      <c r="N62" s="38">
        <v>-8.8136731776972468</v>
      </c>
      <c r="O62" s="27"/>
    </row>
    <row r="63" spans="1:15" x14ac:dyDescent="0.25">
      <c r="A63" s="16" t="s">
        <v>1258</v>
      </c>
      <c r="B63" s="35">
        <v>219.2511744</v>
      </c>
      <c r="C63" s="38">
        <v>37.5</v>
      </c>
      <c r="D63" s="38">
        <v>300</v>
      </c>
      <c r="E63" s="38">
        <v>1500</v>
      </c>
      <c r="F63" s="38">
        <v>0.17103671212992144</v>
      </c>
      <c r="G63" s="38">
        <v>1.3682936970393715</v>
      </c>
      <c r="H63" s="38">
        <v>6.8414684851968577</v>
      </c>
      <c r="I63" s="38">
        <v>8.3860389610389667</v>
      </c>
      <c r="J63" s="38">
        <v>78.277524429967457</v>
      </c>
      <c r="K63" s="38">
        <v>429.57843137254895</v>
      </c>
      <c r="L63" s="38">
        <v>-0.28118379141788319</v>
      </c>
      <c r="M63" s="38">
        <v>-1.9559605162447049</v>
      </c>
      <c r="N63" s="38">
        <v>-9.2302692086294211</v>
      </c>
      <c r="O63" s="27" t="s">
        <v>199</v>
      </c>
    </row>
    <row r="64" spans="1:15" x14ac:dyDescent="0.25">
      <c r="A64" s="16" t="s">
        <v>1166</v>
      </c>
      <c r="B64" s="35">
        <v>72.468000000000004</v>
      </c>
      <c r="C64" s="38">
        <v>25</v>
      </c>
      <c r="D64" s="38">
        <v>200</v>
      </c>
      <c r="E64" s="38">
        <v>1000</v>
      </c>
      <c r="F64" s="38">
        <v>0.34497985317657448</v>
      </c>
      <c r="G64" s="38">
        <v>2.7598388254125958</v>
      </c>
      <c r="H64" s="38">
        <v>13.799194127062979</v>
      </c>
      <c r="I64" s="38">
        <v>-4.1139610389610333</v>
      </c>
      <c r="J64" s="38">
        <v>-21.722475570032543</v>
      </c>
      <c r="K64" s="38">
        <v>-70.421568627451052</v>
      </c>
      <c r="L64" s="38">
        <v>-0.10724065037123015</v>
      </c>
      <c r="M64" s="38">
        <v>-0.5644153878714806</v>
      </c>
      <c r="N64" s="38">
        <v>-2.2725435667633</v>
      </c>
      <c r="O64" s="27" t="s">
        <v>199</v>
      </c>
    </row>
    <row r="65" spans="1:15" x14ac:dyDescent="0.25">
      <c r="A65" s="16" t="s">
        <v>1036</v>
      </c>
      <c r="B65" s="35">
        <v>36.363599999999998</v>
      </c>
      <c r="C65" s="38">
        <v>12.5</v>
      </c>
      <c r="D65" s="38">
        <v>100</v>
      </c>
      <c r="E65" s="38">
        <v>500</v>
      </c>
      <c r="F65" s="38">
        <v>0.34375034375034375</v>
      </c>
      <c r="G65" s="38">
        <v>2.75000275000275</v>
      </c>
      <c r="H65" s="38">
        <v>13.750013750013752</v>
      </c>
      <c r="I65" s="38">
        <v>-16.613961038961033</v>
      </c>
      <c r="J65" s="38">
        <v>-121.72247557003254</v>
      </c>
      <c r="K65" s="38">
        <v>-570.42156862745105</v>
      </c>
      <c r="L65" s="38">
        <v>-0.10847015979746089</v>
      </c>
      <c r="M65" s="38">
        <v>-0.57425146328132648</v>
      </c>
      <c r="N65" s="38">
        <v>-2.3217239438125272</v>
      </c>
      <c r="O65" s="27" t="s">
        <v>199</v>
      </c>
    </row>
    <row r="66" spans="1:15" x14ac:dyDescent="0.25">
      <c r="A66" s="16" t="s">
        <v>1049</v>
      </c>
      <c r="B66" s="35">
        <v>57.75</v>
      </c>
      <c r="C66" s="38">
        <v>21</v>
      </c>
      <c r="D66" s="38">
        <v>160</v>
      </c>
      <c r="E66" s="38">
        <v>500</v>
      </c>
      <c r="F66" s="38">
        <v>0.36363636363636365</v>
      </c>
      <c r="G66" s="38">
        <v>2.7705627705627704</v>
      </c>
      <c r="H66" s="38">
        <v>8.6580086580086579</v>
      </c>
      <c r="I66" s="38">
        <v>-8.1139610389610333</v>
      </c>
      <c r="J66" s="38">
        <v>-61.722475570032543</v>
      </c>
      <c r="K66" s="38">
        <v>-570.42156862745105</v>
      </c>
      <c r="L66" s="38">
        <v>-8.8584139911440984E-2</v>
      </c>
      <c r="M66" s="38">
        <v>-0.55369144272130599</v>
      </c>
      <c r="N66" s="38">
        <v>-7.4137290358176209</v>
      </c>
      <c r="O66" s="27" t="s">
        <v>207</v>
      </c>
    </row>
    <row r="67" spans="1:15" x14ac:dyDescent="0.25">
      <c r="A67" s="16" t="s">
        <v>1050</v>
      </c>
      <c r="B67" s="35">
        <v>56</v>
      </c>
      <c r="C67" s="38">
        <v>21</v>
      </c>
      <c r="D67" s="38">
        <v>160</v>
      </c>
      <c r="E67" s="38">
        <v>500</v>
      </c>
      <c r="F67" s="38">
        <v>0.375</v>
      </c>
      <c r="G67" s="38">
        <v>2.8571428571428572</v>
      </c>
      <c r="H67" s="38">
        <v>8.9285714285714288</v>
      </c>
      <c r="I67" s="38">
        <v>-8.1139610389610333</v>
      </c>
      <c r="J67" s="38">
        <v>-61.722475570032543</v>
      </c>
      <c r="K67" s="38">
        <v>-570.42156862745105</v>
      </c>
      <c r="L67" s="38">
        <v>-7.7220503547804631E-2</v>
      </c>
      <c r="M67" s="38">
        <v>-0.46711135614121924</v>
      </c>
      <c r="N67" s="38">
        <v>-7.14316626525485</v>
      </c>
      <c r="O67" s="27" t="s">
        <v>207</v>
      </c>
    </row>
    <row r="68" spans="1:15" x14ac:dyDescent="0.25">
      <c r="A68" s="16" t="s">
        <v>1051</v>
      </c>
      <c r="B68" s="35">
        <v>60</v>
      </c>
      <c r="C68" s="38">
        <v>21</v>
      </c>
      <c r="D68" s="38">
        <v>160</v>
      </c>
      <c r="E68" s="38">
        <v>500</v>
      </c>
      <c r="F68" s="38">
        <v>0.35</v>
      </c>
      <c r="G68" s="38">
        <v>2.6666666666666665</v>
      </c>
      <c r="H68" s="38">
        <v>8.3333333333333339</v>
      </c>
      <c r="I68" s="38">
        <v>-8.1139610389610333</v>
      </c>
      <c r="J68" s="38">
        <v>-61.722475570032543</v>
      </c>
      <c r="K68" s="38">
        <v>-570.42156862745105</v>
      </c>
      <c r="L68" s="38">
        <v>-0.10222050354780465</v>
      </c>
      <c r="M68" s="38">
        <v>-0.65758754661740992</v>
      </c>
      <c r="N68" s="38">
        <v>-7.7384043604929449</v>
      </c>
      <c r="O68" s="27" t="s">
        <v>421</v>
      </c>
    </row>
    <row r="69" spans="1:15" x14ac:dyDescent="0.25">
      <c r="A69" s="16" t="s">
        <v>1066</v>
      </c>
      <c r="B69" s="35">
        <v>77</v>
      </c>
      <c r="C69" s="38">
        <v>15</v>
      </c>
      <c r="D69" s="38">
        <v>120</v>
      </c>
      <c r="E69" s="38">
        <v>600</v>
      </c>
      <c r="F69" s="38">
        <v>0.19480519480519481</v>
      </c>
      <c r="G69" s="38">
        <v>1.5584415584415585</v>
      </c>
      <c r="H69" s="38">
        <v>7.7922077922077921</v>
      </c>
      <c r="I69" s="38">
        <v>-14.113961038961033</v>
      </c>
      <c r="J69" s="38">
        <v>-101.72247557003254</v>
      </c>
      <c r="K69" s="38">
        <v>-470.42156862745105</v>
      </c>
      <c r="L69" s="38">
        <v>-0.25741530874260982</v>
      </c>
      <c r="M69" s="38">
        <v>-1.7658126548425179</v>
      </c>
      <c r="N69" s="38">
        <v>-8.2795299016184867</v>
      </c>
      <c r="O69" s="27" t="s">
        <v>602</v>
      </c>
    </row>
    <row r="70" spans="1:15" x14ac:dyDescent="0.25">
      <c r="A70" s="16" t="s">
        <v>1046</v>
      </c>
      <c r="B70" s="35" t="s">
        <v>53</v>
      </c>
      <c r="C70" s="38">
        <v>15</v>
      </c>
      <c r="D70" s="38">
        <v>100</v>
      </c>
      <c r="E70" s="38">
        <v>500</v>
      </c>
      <c r="F70" s="38"/>
      <c r="G70" s="38"/>
      <c r="H70" s="38"/>
      <c r="I70" s="38">
        <v>-14.113961038961033</v>
      </c>
      <c r="J70" s="38">
        <v>-121.72247557003254</v>
      </c>
      <c r="K70" s="38">
        <v>-570.42156862745105</v>
      </c>
      <c r="L70" s="38">
        <v>-0.45222050354780463</v>
      </c>
      <c r="M70" s="38">
        <v>-3.3242542132840764</v>
      </c>
      <c r="N70" s="38">
        <v>-16.071737693826279</v>
      </c>
      <c r="O70" s="27" t="s">
        <v>603</v>
      </c>
    </row>
    <row r="71" spans="1:15" x14ac:dyDescent="0.25">
      <c r="A71" s="16" t="s">
        <v>1114</v>
      </c>
      <c r="B71" s="35">
        <v>222.967296</v>
      </c>
      <c r="C71" s="38">
        <v>20</v>
      </c>
      <c r="D71" s="38">
        <v>150</v>
      </c>
      <c r="E71" s="38">
        <v>750</v>
      </c>
      <c r="F71" s="38">
        <v>8.9699253472581023E-2</v>
      </c>
      <c r="G71" s="38">
        <v>0.67274440104435762</v>
      </c>
      <c r="H71" s="38">
        <v>3.363722005221788</v>
      </c>
      <c r="I71" s="38">
        <v>-9.1139610389610333</v>
      </c>
      <c r="J71" s="38">
        <v>-71.722475570032543</v>
      </c>
      <c r="K71" s="38">
        <v>-320.42156862745105</v>
      </c>
      <c r="L71" s="38">
        <v>-0.36252125007522362</v>
      </c>
      <c r="M71" s="38">
        <v>-2.6515098122397189</v>
      </c>
      <c r="N71" s="38">
        <v>-12.70801568860449</v>
      </c>
      <c r="O71" s="27" t="s">
        <v>603</v>
      </c>
    </row>
    <row r="72" spans="1:15" x14ac:dyDescent="0.25">
      <c r="A72" s="16" t="s">
        <v>1213</v>
      </c>
      <c r="B72" s="35">
        <v>148.75</v>
      </c>
      <c r="C72" s="38">
        <v>30</v>
      </c>
      <c r="D72" s="38">
        <v>240</v>
      </c>
      <c r="E72" s="38">
        <v>1200</v>
      </c>
      <c r="F72" s="38">
        <v>0.20168067226890757</v>
      </c>
      <c r="G72" s="38">
        <v>1.6134453781512605</v>
      </c>
      <c r="H72" s="38">
        <v>8.0672268907563023</v>
      </c>
      <c r="I72" s="38">
        <v>0.88603896103896673</v>
      </c>
      <c r="J72" s="38">
        <v>18.277524429967457</v>
      </c>
      <c r="K72" s="38">
        <v>129.57843137254895</v>
      </c>
      <c r="L72" s="38">
        <v>-0.25053983127889706</v>
      </c>
      <c r="M72" s="38">
        <v>-1.7108088351328159</v>
      </c>
      <c r="N72" s="38">
        <v>-8.0045108030699765</v>
      </c>
      <c r="O72" s="27"/>
    </row>
    <row r="73" spans="1:15" x14ac:dyDescent="0.25">
      <c r="A73" s="16" t="s">
        <v>1167</v>
      </c>
      <c r="B73" s="35">
        <v>68.75</v>
      </c>
      <c r="C73" s="38">
        <v>25</v>
      </c>
      <c r="D73" s="38">
        <v>200</v>
      </c>
      <c r="E73" s="38">
        <v>1000</v>
      </c>
      <c r="F73" s="38">
        <v>0.36363636363636365</v>
      </c>
      <c r="G73" s="38">
        <v>2.9090909090909092</v>
      </c>
      <c r="H73" s="38">
        <v>14.545454545454545</v>
      </c>
      <c r="I73" s="38">
        <v>-4.1139610389610333</v>
      </c>
      <c r="J73" s="38">
        <v>-21.722475570032543</v>
      </c>
      <c r="K73" s="38">
        <v>-70.421568627451052</v>
      </c>
      <c r="L73" s="38">
        <v>-8.8584139911440984E-2</v>
      </c>
      <c r="M73" s="38">
        <v>-0.41516330419316727</v>
      </c>
      <c r="N73" s="38">
        <v>-1.5262831483717338</v>
      </c>
      <c r="O73" s="27"/>
    </row>
    <row r="74" spans="1:15" x14ac:dyDescent="0.25">
      <c r="A74" s="16" t="s">
        <v>1122</v>
      </c>
      <c r="B74" s="29">
        <v>81</v>
      </c>
      <c r="C74" s="38">
        <v>20</v>
      </c>
      <c r="D74" s="38">
        <v>160</v>
      </c>
      <c r="E74" s="38">
        <v>800</v>
      </c>
      <c r="F74" s="38">
        <v>0.24691358024691357</v>
      </c>
      <c r="G74" s="38">
        <v>1.9753086419753085</v>
      </c>
      <c r="H74" s="38">
        <v>9.8765432098765427</v>
      </c>
      <c r="I74" s="38">
        <v>-9.1139610389610333</v>
      </c>
      <c r="J74" s="38">
        <v>-61.722475570032543</v>
      </c>
      <c r="K74" s="38">
        <v>-270.42156862745105</v>
      </c>
      <c r="L74" s="38">
        <v>-0.20530692330089106</v>
      </c>
      <c r="M74" s="38">
        <v>-1.3489455713087679</v>
      </c>
      <c r="N74" s="38">
        <v>-6.1951944839497362</v>
      </c>
      <c r="O74" s="27"/>
    </row>
    <row r="75" spans="1:15" x14ac:dyDescent="0.25">
      <c r="A75" s="16" t="s">
        <v>1020</v>
      </c>
      <c r="B75" s="35">
        <v>70</v>
      </c>
      <c r="C75" s="38">
        <v>12</v>
      </c>
      <c r="D75" s="38">
        <v>96</v>
      </c>
      <c r="E75" s="38">
        <v>400</v>
      </c>
      <c r="F75" s="38">
        <v>0.17142857142857143</v>
      </c>
      <c r="G75" s="38">
        <v>1.3714285714285714</v>
      </c>
      <c r="H75" s="38">
        <v>5.7142857142857144</v>
      </c>
      <c r="I75" s="38">
        <v>-17.113961038961033</v>
      </c>
      <c r="J75" s="38">
        <v>-125.72247557003254</v>
      </c>
      <c r="K75" s="38">
        <v>-670.42156862745105</v>
      </c>
      <c r="L75" s="38">
        <v>-0.2807919321192332</v>
      </c>
      <c r="M75" s="38">
        <v>-1.952825641855505</v>
      </c>
      <c r="N75" s="38">
        <v>-10.357451979540564</v>
      </c>
      <c r="O75" s="27" t="s">
        <v>876</v>
      </c>
    </row>
    <row r="76" spans="1:15" x14ac:dyDescent="0.25">
      <c r="A76" s="16" t="s">
        <v>1288</v>
      </c>
      <c r="B76" s="35">
        <v>110</v>
      </c>
      <c r="C76" s="38">
        <v>52</v>
      </c>
      <c r="D76" s="38">
        <v>416</v>
      </c>
      <c r="E76" s="38">
        <v>2080</v>
      </c>
      <c r="F76" s="38">
        <v>0.47272727272727272</v>
      </c>
      <c r="G76" s="38">
        <v>3.7818181818181817</v>
      </c>
      <c r="H76" s="38">
        <v>18.90909090909091</v>
      </c>
      <c r="I76" s="38">
        <v>22.886038961038967</v>
      </c>
      <c r="J76" s="38">
        <v>194.27752442996746</v>
      </c>
      <c r="K76" s="38">
        <v>1009.5784313725489</v>
      </c>
      <c r="L76" s="38">
        <v>2.0506769179468087E-2</v>
      </c>
      <c r="M76" s="38">
        <v>0.4575639685341053</v>
      </c>
      <c r="N76" s="38">
        <v>2.8373532152646312</v>
      </c>
      <c r="O76" s="27" t="s">
        <v>245</v>
      </c>
    </row>
    <row r="77" spans="1:15" x14ac:dyDescent="0.25">
      <c r="A77" s="16" t="s">
        <v>1265</v>
      </c>
      <c r="B77" s="35">
        <v>59.169999999999995</v>
      </c>
      <c r="C77" s="38">
        <v>40</v>
      </c>
      <c r="D77" s="38">
        <v>320</v>
      </c>
      <c r="E77" s="38">
        <v>1600</v>
      </c>
      <c r="F77" s="38">
        <v>0.67601825249281733</v>
      </c>
      <c r="G77" s="38">
        <v>5.4081460199425386</v>
      </c>
      <c r="H77" s="38">
        <v>27.040730099712693</v>
      </c>
      <c r="I77" s="38">
        <v>10.886038961038967</v>
      </c>
      <c r="J77" s="38">
        <v>98.277524429967457</v>
      </c>
      <c r="K77" s="38">
        <v>529.57843137254895</v>
      </c>
      <c r="L77" s="38">
        <v>0.2237977489450127</v>
      </c>
      <c r="M77" s="38">
        <v>2.0838918066584622</v>
      </c>
      <c r="N77" s="38">
        <v>10.968992405886414</v>
      </c>
      <c r="O77" s="27" t="s">
        <v>245</v>
      </c>
    </row>
    <row r="78" spans="1:15" x14ac:dyDescent="0.25">
      <c r="A78" s="16" t="s">
        <v>1282</v>
      </c>
      <c r="B78" s="35">
        <v>70.400000000000006</v>
      </c>
      <c r="C78" s="38">
        <v>46</v>
      </c>
      <c r="D78" s="38">
        <v>368</v>
      </c>
      <c r="E78" s="38">
        <v>1840</v>
      </c>
      <c r="F78" s="38">
        <v>0.65340909090909083</v>
      </c>
      <c r="G78" s="38">
        <v>5.2272727272727266</v>
      </c>
      <c r="H78" s="38">
        <v>26.136363636363633</v>
      </c>
      <c r="I78" s="38">
        <v>16.886038961038967</v>
      </c>
      <c r="J78" s="38">
        <v>146.27752442996746</v>
      </c>
      <c r="K78" s="38">
        <v>769.57843137254895</v>
      </c>
      <c r="L78" s="38">
        <v>0.2011885873612862</v>
      </c>
      <c r="M78" s="38">
        <v>1.9030185139886502</v>
      </c>
      <c r="N78" s="38">
        <v>10.064625942537354</v>
      </c>
      <c r="O78" s="27" t="s">
        <v>245</v>
      </c>
    </row>
    <row r="79" spans="1:15" x14ac:dyDescent="0.25">
      <c r="A79" s="16" t="s">
        <v>1266</v>
      </c>
      <c r="B79" s="35">
        <v>59.169999999999995</v>
      </c>
      <c r="C79" s="38">
        <v>40</v>
      </c>
      <c r="D79" s="38">
        <v>320</v>
      </c>
      <c r="E79" s="38">
        <v>1600</v>
      </c>
      <c r="F79" s="38">
        <v>0.67601825249281733</v>
      </c>
      <c r="G79" s="38">
        <v>5.4081460199425386</v>
      </c>
      <c r="H79" s="38">
        <v>27.040730099712693</v>
      </c>
      <c r="I79" s="38">
        <v>10.886038961038967</v>
      </c>
      <c r="J79" s="38">
        <v>98.277524429967457</v>
      </c>
      <c r="K79" s="38">
        <v>529.57843137254895</v>
      </c>
      <c r="L79" s="38">
        <v>0.2237977489450127</v>
      </c>
      <c r="M79" s="38">
        <v>2.0838918066584622</v>
      </c>
      <c r="N79" s="38">
        <v>10.968992405886414</v>
      </c>
      <c r="O79" s="27" t="s">
        <v>245</v>
      </c>
    </row>
    <row r="80" spans="1:15" x14ac:dyDescent="0.25">
      <c r="A80" s="16" t="s">
        <v>1296</v>
      </c>
      <c r="B80" s="35">
        <v>114.95</v>
      </c>
      <c r="C80" s="38">
        <v>62</v>
      </c>
      <c r="D80" s="38">
        <v>496</v>
      </c>
      <c r="E80" s="38">
        <v>2480</v>
      </c>
      <c r="F80" s="38">
        <v>0.53936494127881685</v>
      </c>
      <c r="G80" s="38">
        <v>4.3149195302305348</v>
      </c>
      <c r="H80" s="38">
        <v>21.574597651152676</v>
      </c>
      <c r="I80" s="38">
        <v>32.886038961038963</v>
      </c>
      <c r="J80" s="38">
        <v>274.27752442996746</v>
      </c>
      <c r="K80" s="38">
        <v>1409.5784313725489</v>
      </c>
      <c r="L80" s="38">
        <v>8.7144437731012214E-2</v>
      </c>
      <c r="M80" s="38">
        <v>0.99066531694645832</v>
      </c>
      <c r="N80" s="38">
        <v>5.5028599573263968</v>
      </c>
      <c r="O80" s="27" t="s">
        <v>245</v>
      </c>
    </row>
    <row r="81" spans="1:15" x14ac:dyDescent="0.25">
      <c r="A81" s="16" t="s">
        <v>1294</v>
      </c>
      <c r="B81" s="35">
        <v>114.95</v>
      </c>
      <c r="C81" s="38">
        <v>60</v>
      </c>
      <c r="D81" s="38">
        <v>480</v>
      </c>
      <c r="E81" s="38">
        <v>2400</v>
      </c>
      <c r="F81" s="38">
        <v>0.52196607220530666</v>
      </c>
      <c r="G81" s="38">
        <v>4.1757285776424533</v>
      </c>
      <c r="H81" s="38">
        <v>20.878642888212266</v>
      </c>
      <c r="I81" s="38">
        <v>30.886038961038967</v>
      </c>
      <c r="J81" s="38">
        <v>258.27752442996746</v>
      </c>
      <c r="K81" s="38">
        <v>1329.5784313725489</v>
      </c>
      <c r="L81" s="38">
        <v>6.9745568657502033E-2</v>
      </c>
      <c r="M81" s="38">
        <v>0.85147436435837687</v>
      </c>
      <c r="N81" s="38">
        <v>4.8069051943859868</v>
      </c>
      <c r="O81" s="27" t="s">
        <v>245</v>
      </c>
    </row>
    <row r="82" spans="1:15" x14ac:dyDescent="0.25">
      <c r="A82" s="16" t="s">
        <v>1168</v>
      </c>
      <c r="B82" s="29">
        <v>13.5</v>
      </c>
      <c r="C82" s="38">
        <v>25</v>
      </c>
      <c r="D82" s="38">
        <v>200</v>
      </c>
      <c r="E82" s="38">
        <v>1000</v>
      </c>
      <c r="F82" s="38">
        <v>1.8518518518518519</v>
      </c>
      <c r="G82" s="38">
        <v>14.814814814814815</v>
      </c>
      <c r="H82" s="38">
        <v>74.074074074074076</v>
      </c>
      <c r="I82" s="38">
        <v>-4.1139610389610333</v>
      </c>
      <c r="J82" s="38">
        <v>-21.722475570032543</v>
      </c>
      <c r="K82" s="38">
        <v>-70.421568627451052</v>
      </c>
      <c r="L82" s="38">
        <v>1.3996313483040472</v>
      </c>
      <c r="M82" s="38">
        <v>11.490560601530738</v>
      </c>
      <c r="N82" s="38">
        <v>58.002336380247797</v>
      </c>
      <c r="O82" s="27" t="s">
        <v>245</v>
      </c>
    </row>
    <row r="83" spans="1:15" x14ac:dyDescent="0.25">
      <c r="A83" s="16" t="s">
        <v>1141</v>
      </c>
      <c r="B83" s="29">
        <v>72.25</v>
      </c>
      <c r="C83" s="38">
        <v>21.25</v>
      </c>
      <c r="D83" s="38">
        <v>170</v>
      </c>
      <c r="E83" s="38">
        <v>850</v>
      </c>
      <c r="F83" s="38">
        <v>0.29411764705882354</v>
      </c>
      <c r="G83" s="38">
        <v>2.3529411764705883</v>
      </c>
      <c r="H83" s="38">
        <v>11.764705882352942</v>
      </c>
      <c r="I83" s="38">
        <v>-7.8639610389610333</v>
      </c>
      <c r="J83" s="38">
        <v>-51.722475570032543</v>
      </c>
      <c r="K83" s="38">
        <v>-220.42156862745105</v>
      </c>
      <c r="L83" s="38">
        <v>-0.15810285648898109</v>
      </c>
      <c r="M83" s="38">
        <v>-0.97131303681348813</v>
      </c>
      <c r="N83" s="38">
        <v>-4.3070318114733368</v>
      </c>
      <c r="O83" s="27" t="s">
        <v>683</v>
      </c>
    </row>
    <row r="84" spans="1:15" x14ac:dyDescent="0.25">
      <c r="A84" s="16" t="s">
        <v>1109</v>
      </c>
      <c r="B84" s="29">
        <v>58.5</v>
      </c>
      <c r="C84" s="38">
        <v>18.75</v>
      </c>
      <c r="D84" s="38">
        <v>150</v>
      </c>
      <c r="E84" s="38">
        <v>750</v>
      </c>
      <c r="F84" s="38">
        <v>0.32051282051282054</v>
      </c>
      <c r="G84" s="38">
        <v>2.5641025641025643</v>
      </c>
      <c r="H84" s="38">
        <v>12.820512820512821</v>
      </c>
      <c r="I84" s="38">
        <v>-10.363961038961033</v>
      </c>
      <c r="J84" s="38">
        <v>-71.722475570032543</v>
      </c>
      <c r="K84" s="38">
        <v>-320.42156862745105</v>
      </c>
      <c r="L84" s="38">
        <v>-0.13170768303498409</v>
      </c>
      <c r="M84" s="38">
        <v>-0.76015164918151212</v>
      </c>
      <c r="N84" s="38">
        <v>-3.2512248733134577</v>
      </c>
      <c r="O84" s="27" t="s">
        <v>683</v>
      </c>
    </row>
    <row r="85" spans="1:15" x14ac:dyDescent="0.25">
      <c r="A85" s="16" t="s">
        <v>1067</v>
      </c>
      <c r="B85" s="35">
        <v>24</v>
      </c>
      <c r="C85" s="38">
        <v>15</v>
      </c>
      <c r="D85" s="38">
        <v>120</v>
      </c>
      <c r="E85" s="38">
        <v>600</v>
      </c>
      <c r="F85" s="38">
        <v>0.625</v>
      </c>
      <c r="G85" s="38">
        <v>5</v>
      </c>
      <c r="H85" s="38">
        <v>25</v>
      </c>
      <c r="I85" s="38">
        <v>-14.113961038961033</v>
      </c>
      <c r="J85" s="38">
        <v>-101.72247557003254</v>
      </c>
      <c r="K85" s="38">
        <v>-470.42156862745105</v>
      </c>
      <c r="L85" s="38">
        <v>0.17277949645219537</v>
      </c>
      <c r="M85" s="38">
        <v>1.6757457867159236</v>
      </c>
      <c r="N85" s="38">
        <v>8.9282623061737212</v>
      </c>
      <c r="O85" s="27" t="s">
        <v>683</v>
      </c>
    </row>
    <row r="86" spans="1:15" x14ac:dyDescent="0.25">
      <c r="A86" s="16" t="s">
        <v>1283</v>
      </c>
      <c r="B86" s="35">
        <v>118.8</v>
      </c>
      <c r="C86" s="38">
        <v>60</v>
      </c>
      <c r="D86" s="38">
        <v>420</v>
      </c>
      <c r="E86" s="38">
        <v>1870</v>
      </c>
      <c r="F86" s="38">
        <v>0.50505050505050508</v>
      </c>
      <c r="G86" s="38">
        <v>3.5353535353535355</v>
      </c>
      <c r="H86" s="38">
        <v>15.74074074074074</v>
      </c>
      <c r="I86" s="38">
        <v>30.886038961038967</v>
      </c>
      <c r="J86" s="38">
        <v>198.27752442996746</v>
      </c>
      <c r="K86" s="38">
        <v>799.57843137254895</v>
      </c>
      <c r="L86" s="38">
        <v>5.2830001502700452E-2</v>
      </c>
      <c r="M86" s="38">
        <v>0.21109932206945903</v>
      </c>
      <c r="N86" s="38">
        <v>-0.33099695308553834</v>
      </c>
      <c r="O86" s="27"/>
    </row>
    <row r="87" spans="1:15" x14ac:dyDescent="0.25">
      <c r="A87" s="16" t="s">
        <v>1262</v>
      </c>
      <c r="B87" s="35">
        <v>58.960000000000008</v>
      </c>
      <c r="C87" s="38">
        <v>50</v>
      </c>
      <c r="D87" s="38">
        <v>350</v>
      </c>
      <c r="E87" s="38">
        <v>1530</v>
      </c>
      <c r="F87" s="38">
        <v>0.84803256445047481</v>
      </c>
      <c r="G87" s="38">
        <v>5.9362279511533238</v>
      </c>
      <c r="H87" s="38">
        <v>25.949796472184527</v>
      </c>
      <c r="I87" s="38">
        <v>20.886038961038967</v>
      </c>
      <c r="J87" s="38">
        <v>128.27752442996746</v>
      </c>
      <c r="K87" s="38">
        <v>459.57843137254895</v>
      </c>
      <c r="L87" s="38">
        <v>0.39581206090267018</v>
      </c>
      <c r="M87" s="38">
        <v>2.6119737378692474</v>
      </c>
      <c r="N87" s="38">
        <v>9.8780587783582483</v>
      </c>
      <c r="O87" s="27"/>
    </row>
    <row r="88" spans="1:15" x14ac:dyDescent="0.25">
      <c r="A88" s="16" t="s">
        <v>1211</v>
      </c>
      <c r="B88" s="35">
        <v>22.36</v>
      </c>
      <c r="C88" s="38">
        <v>40</v>
      </c>
      <c r="D88" s="38">
        <v>280</v>
      </c>
      <c r="E88" s="38">
        <v>1190</v>
      </c>
      <c r="F88" s="38">
        <v>1.7889087656529516</v>
      </c>
      <c r="G88" s="38">
        <v>12.522361359570663</v>
      </c>
      <c r="H88" s="38">
        <v>53.220035778175315</v>
      </c>
      <c r="I88" s="38">
        <v>10.886038961038967</v>
      </c>
      <c r="J88" s="38">
        <v>58.277524429967457</v>
      </c>
      <c r="K88" s="38">
        <v>119.57843137254895</v>
      </c>
      <c r="L88" s="38">
        <v>1.336688262105147</v>
      </c>
      <c r="M88" s="38">
        <v>9.1981071462865867</v>
      </c>
      <c r="N88" s="38">
        <v>37.148298084349037</v>
      </c>
      <c r="O88" s="27"/>
    </row>
    <row r="89" spans="1:15" x14ac:dyDescent="0.25">
      <c r="A89" s="16" t="s">
        <v>1186</v>
      </c>
      <c r="B89" s="35">
        <v>5.9</v>
      </c>
      <c r="C89" s="38">
        <v>35</v>
      </c>
      <c r="D89" s="38">
        <v>245</v>
      </c>
      <c r="E89" s="38">
        <v>1020</v>
      </c>
      <c r="F89" s="38">
        <v>5.9322033898305078</v>
      </c>
      <c r="G89" s="38">
        <v>41.525423728813557</v>
      </c>
      <c r="H89" s="38">
        <v>172.88135593220338</v>
      </c>
      <c r="I89" s="38">
        <v>5.8860389610389667</v>
      </c>
      <c r="J89" s="38">
        <v>23.277524429967457</v>
      </c>
      <c r="K89" s="38">
        <v>-50.421568627451052</v>
      </c>
      <c r="L89" s="38">
        <v>5.4799828862827029</v>
      </c>
      <c r="M89" s="38">
        <v>38.201169515529479</v>
      </c>
      <c r="N89" s="38">
        <v>156.80961823837708</v>
      </c>
      <c r="O89" s="27" t="s">
        <v>252</v>
      </c>
    </row>
    <row r="90" spans="1:15" x14ac:dyDescent="0.25">
      <c r="A90" s="16" t="s">
        <v>1200</v>
      </c>
      <c r="B90" s="44">
        <v>130</v>
      </c>
      <c r="C90" s="38">
        <v>32.5</v>
      </c>
      <c r="D90" s="38">
        <v>250</v>
      </c>
      <c r="E90" s="38">
        <v>1100</v>
      </c>
      <c r="F90" s="38">
        <v>0.25</v>
      </c>
      <c r="G90" s="38">
        <v>1.9230769230769231</v>
      </c>
      <c r="H90" s="38">
        <v>8.4615384615384617</v>
      </c>
      <c r="I90" s="38">
        <v>3.3860389610389667</v>
      </c>
      <c r="J90" s="38">
        <v>28.277524429967457</v>
      </c>
      <c r="K90" s="38">
        <v>29.578431372548948</v>
      </c>
      <c r="L90" s="38">
        <v>-0.20222050354780463</v>
      </c>
      <c r="M90" s="38">
        <v>-1.4011772902071533</v>
      </c>
      <c r="N90" s="38">
        <v>-7.6101992322878171</v>
      </c>
      <c r="O90" s="27" t="s">
        <v>603</v>
      </c>
    </row>
    <row r="91" spans="1:15" x14ac:dyDescent="0.25">
      <c r="A91" s="16" t="s">
        <v>1014</v>
      </c>
      <c r="B91" s="29">
        <v>19.980000000000004</v>
      </c>
      <c r="C91" s="38">
        <v>10</v>
      </c>
      <c r="D91" s="38">
        <v>65</v>
      </c>
      <c r="E91" s="38">
        <v>325</v>
      </c>
      <c r="F91" s="38">
        <v>0.50050050050050043</v>
      </c>
      <c r="G91" s="38">
        <v>3.2532532532532525</v>
      </c>
      <c r="H91" s="38">
        <v>16.266266266266264</v>
      </c>
      <c r="I91" s="38">
        <v>-19.113961038961033</v>
      </c>
      <c r="J91" s="38">
        <v>-156.72247557003254</v>
      </c>
      <c r="K91" s="38">
        <v>-745.42156862745105</v>
      </c>
      <c r="L91" s="38">
        <v>4.8279996952695803E-2</v>
      </c>
      <c r="M91" s="38">
        <v>-7.1000960030823901E-2</v>
      </c>
      <c r="N91" s="38">
        <v>0.19452857243998523</v>
      </c>
      <c r="O91" s="27"/>
    </row>
    <row r="92" spans="1:15" x14ac:dyDescent="0.25">
      <c r="A92" s="16" t="s">
        <v>1008</v>
      </c>
      <c r="B92" s="35">
        <v>35.414400000000001</v>
      </c>
      <c r="C92" s="38">
        <v>12</v>
      </c>
      <c r="D92" s="38">
        <v>70</v>
      </c>
      <c r="E92" s="38">
        <v>300</v>
      </c>
      <c r="F92" s="38">
        <v>2.4193548387096775</v>
      </c>
      <c r="G92" s="38">
        <v>1.9765970904490828</v>
      </c>
      <c r="H92" s="38">
        <v>8.4711303876389259</v>
      </c>
      <c r="I92" s="38">
        <v>-17.113961038961033</v>
      </c>
      <c r="J92" s="38">
        <v>-151.72247557003254</v>
      </c>
      <c r="K92" s="38">
        <v>-770.42156862745105</v>
      </c>
      <c r="L92" s="38">
        <v>1.9671343351618729</v>
      </c>
      <c r="M92" s="38">
        <v>-1.3476571228349936</v>
      </c>
      <c r="N92" s="38">
        <v>-7.6006073061873529</v>
      </c>
      <c r="O92" s="27"/>
    </row>
    <row r="93" spans="1:15" x14ac:dyDescent="0.25">
      <c r="A93" s="16" t="s">
        <v>1080</v>
      </c>
      <c r="B93" s="35">
        <v>28</v>
      </c>
      <c r="C93" s="38">
        <v>16</v>
      </c>
      <c r="D93" s="38">
        <v>128</v>
      </c>
      <c r="E93" s="38">
        <v>640</v>
      </c>
      <c r="F93" s="38">
        <v>0.5714285714285714</v>
      </c>
      <c r="G93" s="38">
        <v>4.5714285714285712</v>
      </c>
      <c r="H93" s="38">
        <v>22.857142857142858</v>
      </c>
      <c r="I93" s="38">
        <v>-13.113961038961033</v>
      </c>
      <c r="J93" s="38">
        <v>-93.722475570032543</v>
      </c>
      <c r="K93" s="38">
        <v>-430.42156862745105</v>
      </c>
      <c r="L93" s="38">
        <v>0.11920806788076677</v>
      </c>
      <c r="M93" s="38">
        <v>1.2471743581444947</v>
      </c>
      <c r="N93" s="38">
        <v>6.7854051633165788</v>
      </c>
      <c r="O93" s="27"/>
    </row>
    <row r="94" spans="1:15" x14ac:dyDescent="0.25">
      <c r="A94" s="16" t="s">
        <v>1138</v>
      </c>
      <c r="B94" s="35">
        <v>77</v>
      </c>
      <c r="C94" s="38">
        <v>21</v>
      </c>
      <c r="D94" s="38">
        <v>168</v>
      </c>
      <c r="E94" s="38">
        <v>840</v>
      </c>
      <c r="F94" s="38">
        <v>0.27272727272727271</v>
      </c>
      <c r="G94" s="38">
        <v>2.1818181818181817</v>
      </c>
      <c r="H94" s="38">
        <v>10.909090909090908</v>
      </c>
      <c r="I94" s="38">
        <v>-8.1139610389610333</v>
      </c>
      <c r="J94" s="38">
        <v>-53.722475570032543</v>
      </c>
      <c r="K94" s="38">
        <v>-230.42156862745105</v>
      </c>
      <c r="L94" s="38">
        <v>-0.17949323082053192</v>
      </c>
      <c r="M94" s="38">
        <v>-1.1424360314658948</v>
      </c>
      <c r="N94" s="38">
        <v>-5.1626467847353705</v>
      </c>
      <c r="O94" s="27"/>
    </row>
    <row r="95" spans="1:15" x14ac:dyDescent="0.25">
      <c r="A95" s="16" t="s">
        <v>1150</v>
      </c>
      <c r="B95" s="35">
        <v>143</v>
      </c>
      <c r="C95" s="38">
        <v>23</v>
      </c>
      <c r="D95" s="38">
        <v>184</v>
      </c>
      <c r="E95" s="38">
        <v>920</v>
      </c>
      <c r="F95" s="38">
        <v>0.16083916083916083</v>
      </c>
      <c r="G95" s="38">
        <v>1.2867132867132867</v>
      </c>
      <c r="H95" s="38">
        <v>6.4335664335664333</v>
      </c>
      <c r="I95" s="38">
        <v>-6.1139610389610333</v>
      </c>
      <c r="J95" s="38">
        <v>-37.722475570032543</v>
      </c>
      <c r="K95" s="38">
        <v>-150.42156862745105</v>
      </c>
      <c r="L95" s="38">
        <v>-0.2913813427086438</v>
      </c>
      <c r="M95" s="38">
        <v>-2.0375409265707898</v>
      </c>
      <c r="N95" s="38">
        <v>-9.6381712602598455</v>
      </c>
      <c r="O95" s="27"/>
    </row>
    <row r="96" spans="1:15" x14ac:dyDescent="0.25">
      <c r="A96" s="16" t="s">
        <v>1139</v>
      </c>
      <c r="B96" s="35">
        <v>77</v>
      </c>
      <c r="C96" s="38">
        <v>21</v>
      </c>
      <c r="D96" s="38">
        <v>168</v>
      </c>
      <c r="E96" s="38">
        <v>840</v>
      </c>
      <c r="F96" s="38">
        <v>0.27272727272727271</v>
      </c>
      <c r="G96" s="38">
        <v>2.1818181818181817</v>
      </c>
      <c r="H96" s="38">
        <v>10.909090909090908</v>
      </c>
      <c r="I96" s="38">
        <v>-8.1139610389610333</v>
      </c>
      <c r="J96" s="38">
        <v>-53.722475570032543</v>
      </c>
      <c r="K96" s="38">
        <v>-230.42156862745105</v>
      </c>
      <c r="L96" s="38">
        <v>-0.17949323082053192</v>
      </c>
      <c r="M96" s="38">
        <v>-1.1424360314658948</v>
      </c>
      <c r="N96" s="38">
        <v>-5.1626467847353705</v>
      </c>
      <c r="O96" s="27"/>
    </row>
    <row r="97" spans="1:15" x14ac:dyDescent="0.25">
      <c r="A97" s="16" t="s">
        <v>1169</v>
      </c>
      <c r="B97" s="35">
        <v>158.86419840000002</v>
      </c>
      <c r="C97" s="38">
        <v>25</v>
      </c>
      <c r="D97" s="38">
        <v>200</v>
      </c>
      <c r="E97" s="38">
        <v>1000</v>
      </c>
      <c r="F97" s="38">
        <v>0.15736711135540526</v>
      </c>
      <c r="G97" s="38">
        <v>1.2589368908432421</v>
      </c>
      <c r="H97" s="38">
        <v>6.2946844542162115</v>
      </c>
      <c r="I97" s="38">
        <v>-4.1139610389610333</v>
      </c>
      <c r="J97" s="38">
        <v>-21.722475570032543</v>
      </c>
      <c r="K97" s="38">
        <v>-70.421568627451052</v>
      </c>
      <c r="L97" s="38">
        <v>-0.29485339219239937</v>
      </c>
      <c r="M97" s="38">
        <v>-2.0653173224408343</v>
      </c>
      <c r="N97" s="38">
        <v>-9.7770532396100673</v>
      </c>
      <c r="O97" s="27" t="s">
        <v>603</v>
      </c>
    </row>
    <row r="98" spans="1:15" x14ac:dyDescent="0.25">
      <c r="A98" s="16" t="s">
        <v>1123</v>
      </c>
      <c r="B98" s="35">
        <v>105.9094656</v>
      </c>
      <c r="C98" s="38">
        <v>20</v>
      </c>
      <c r="D98" s="38">
        <v>160</v>
      </c>
      <c r="E98" s="38">
        <v>800</v>
      </c>
      <c r="F98" s="38">
        <v>0.18884053362648634</v>
      </c>
      <c r="G98" s="38">
        <v>1.5107242690118907</v>
      </c>
      <c r="H98" s="38">
        <v>7.5536213450594536</v>
      </c>
      <c r="I98" s="38">
        <v>-9.1139610389610333</v>
      </c>
      <c r="J98" s="38">
        <v>-61.722475570032543</v>
      </c>
      <c r="K98" s="38">
        <v>-270.42156862745105</v>
      </c>
      <c r="L98" s="38">
        <v>-0.26337996992131829</v>
      </c>
      <c r="M98" s="38">
        <v>-1.8135299442721857</v>
      </c>
      <c r="N98" s="38">
        <v>-8.5181163487668243</v>
      </c>
      <c r="O98" s="27" t="s">
        <v>603</v>
      </c>
    </row>
    <row r="99" spans="1:15" x14ac:dyDescent="0.25">
      <c r="A99" s="16" t="s">
        <v>1096</v>
      </c>
      <c r="B99" s="44">
        <v>85.470796800000002</v>
      </c>
      <c r="C99" s="38">
        <v>17.5</v>
      </c>
      <c r="D99" s="38">
        <v>140</v>
      </c>
      <c r="E99" s="38">
        <v>700</v>
      </c>
      <c r="F99" s="38">
        <v>0.20474829597002189</v>
      </c>
      <c r="G99" s="38">
        <v>1.6379863677601751</v>
      </c>
      <c r="H99" s="38">
        <v>8.1899318388008755</v>
      </c>
      <c r="I99" s="38">
        <v>-11.613961038961033</v>
      </c>
      <c r="J99" s="38">
        <v>-81.722475570032543</v>
      </c>
      <c r="K99" s="38">
        <v>-370.42156862745105</v>
      </c>
      <c r="L99" s="38">
        <v>-0.24747220757778274</v>
      </c>
      <c r="M99" s="38">
        <v>-1.6862678455239013</v>
      </c>
      <c r="N99" s="38">
        <v>-7.8818058550254033</v>
      </c>
      <c r="O99" s="27" t="s">
        <v>603</v>
      </c>
    </row>
    <row r="100" spans="1:15" x14ac:dyDescent="0.25">
      <c r="A100" s="16" t="s">
        <v>1144</v>
      </c>
      <c r="B100" s="44">
        <v>90.949999999999989</v>
      </c>
      <c r="C100" s="38">
        <v>63</v>
      </c>
      <c r="D100" s="38">
        <v>315</v>
      </c>
      <c r="E100" s="38">
        <v>890</v>
      </c>
      <c r="F100" s="38">
        <v>0.69268829026937884</v>
      </c>
      <c r="G100" s="38">
        <v>3.4634414513468945</v>
      </c>
      <c r="H100" s="38">
        <v>9.7855964815832888</v>
      </c>
      <c r="I100" s="38">
        <v>33.886038961038963</v>
      </c>
      <c r="J100" s="38">
        <v>93.277524429967457</v>
      </c>
      <c r="K100" s="38">
        <v>-180.42156862745105</v>
      </c>
      <c r="L100" s="38">
        <v>0.24046778672157421</v>
      </c>
      <c r="M100" s="38">
        <v>0.13918723806281807</v>
      </c>
      <c r="N100" s="38">
        <v>-6.2861412122429901</v>
      </c>
      <c r="O100" s="27" t="s">
        <v>603</v>
      </c>
    </row>
    <row r="101" spans="1:15" x14ac:dyDescent="0.25">
      <c r="A101" s="16" t="s">
        <v>1151</v>
      </c>
      <c r="B101" s="29">
        <v>28</v>
      </c>
      <c r="C101" s="38">
        <v>37</v>
      </c>
      <c r="D101" s="38">
        <v>190</v>
      </c>
      <c r="E101" s="38">
        <v>950</v>
      </c>
      <c r="F101" s="38">
        <v>1.3214285714285714</v>
      </c>
      <c r="G101" s="38">
        <v>6.7857142857142856</v>
      </c>
      <c r="H101" s="38">
        <v>33.928571428571431</v>
      </c>
      <c r="I101" s="38">
        <v>7.8860389610389667</v>
      </c>
      <c r="J101" s="38">
        <v>-31.722475570032543</v>
      </c>
      <c r="K101" s="38">
        <v>-120.42156862745105</v>
      </c>
      <c r="L101" s="38">
        <v>0.86920806788076677</v>
      </c>
      <c r="M101" s="38">
        <v>3.4614600724302091</v>
      </c>
      <c r="N101" s="38">
        <v>17.856833734745152</v>
      </c>
      <c r="O101" s="27" t="s">
        <v>603</v>
      </c>
    </row>
    <row r="102" spans="1:15" x14ac:dyDescent="0.25">
      <c r="A102" s="16" t="s">
        <v>1277</v>
      </c>
      <c r="B102" s="29">
        <v>94.44</v>
      </c>
      <c r="C102" s="38">
        <v>43.75</v>
      </c>
      <c r="D102" s="38">
        <v>350</v>
      </c>
      <c r="E102" s="38">
        <v>1750</v>
      </c>
      <c r="F102" s="38">
        <v>0.46325709445150359</v>
      </c>
      <c r="G102" s="38">
        <v>3.7060567556120287</v>
      </c>
      <c r="H102" s="38">
        <v>18.530283778060145</v>
      </c>
      <c r="I102" s="38">
        <v>14.636038961038967</v>
      </c>
      <c r="J102" s="38">
        <v>128.27752442996746</v>
      </c>
      <c r="K102" s="38">
        <v>679.57843137254895</v>
      </c>
      <c r="L102" s="38">
        <v>1.1036590903698962E-2</v>
      </c>
      <c r="M102" s="38">
        <v>0.3818025423279523</v>
      </c>
      <c r="N102" s="38">
        <v>2.4585460842338662</v>
      </c>
      <c r="O102" s="27" t="s">
        <v>666</v>
      </c>
    </row>
    <row r="103" spans="1:15" x14ac:dyDescent="0.25">
      <c r="A103" s="16" t="s">
        <v>1132</v>
      </c>
      <c r="B103" s="29">
        <v>43.177600000000005</v>
      </c>
      <c r="C103" s="38">
        <v>25</v>
      </c>
      <c r="D103" s="38">
        <v>200</v>
      </c>
      <c r="E103" s="38">
        <v>800</v>
      </c>
      <c r="F103" s="38">
        <v>0.57900392796264721</v>
      </c>
      <c r="G103" s="38">
        <v>4.6320314237011777</v>
      </c>
      <c r="H103" s="38">
        <v>18.528125694804711</v>
      </c>
      <c r="I103" s="38">
        <v>-4.1139610389610333</v>
      </c>
      <c r="J103" s="38">
        <v>-21.722475570032543</v>
      </c>
      <c r="K103" s="38">
        <v>-270.42156862745105</v>
      </c>
      <c r="L103" s="38">
        <v>0.12678342441484258</v>
      </c>
      <c r="M103" s="38">
        <v>1.3077772104171013</v>
      </c>
      <c r="N103" s="38">
        <v>2.456388000978432</v>
      </c>
      <c r="O103" s="27" t="s">
        <v>667</v>
      </c>
    </row>
    <row r="104" spans="1:15" x14ac:dyDescent="0.25">
      <c r="A104" s="16" t="s">
        <v>1037</v>
      </c>
      <c r="B104" s="44">
        <v>25.99</v>
      </c>
      <c r="C104" s="38">
        <v>12.5</v>
      </c>
      <c r="D104" s="38">
        <v>100</v>
      </c>
      <c r="E104" s="38">
        <v>500</v>
      </c>
      <c r="F104" s="38">
        <v>0.4809542131589073</v>
      </c>
      <c r="G104" s="38">
        <v>3.8476337052712584</v>
      </c>
      <c r="H104" s="38">
        <v>19.238168526356294</v>
      </c>
      <c r="I104" s="38">
        <v>-16.613961038961033</v>
      </c>
      <c r="J104" s="38">
        <v>-121.72247557003254</v>
      </c>
      <c r="K104" s="38">
        <v>-570.42156862745105</v>
      </c>
      <c r="L104" s="38">
        <v>2.8733709611102665E-2</v>
      </c>
      <c r="M104" s="38">
        <v>0.52337949198718192</v>
      </c>
      <c r="N104" s="38">
        <v>3.1664308325300148</v>
      </c>
      <c r="O104" s="27" t="s">
        <v>668</v>
      </c>
    </row>
    <row r="105" spans="1:15" x14ac:dyDescent="0.25">
      <c r="A105" s="16" t="s">
        <v>1230</v>
      </c>
      <c r="B105" s="44">
        <v>112.19999999999999</v>
      </c>
      <c r="C105" s="38">
        <v>31.25</v>
      </c>
      <c r="D105" s="38">
        <v>250</v>
      </c>
      <c r="E105" s="38">
        <v>1250</v>
      </c>
      <c r="F105" s="38">
        <v>0.27852049910873444</v>
      </c>
      <c r="G105" s="38">
        <v>2.2281639928698755</v>
      </c>
      <c r="H105" s="38">
        <v>11.140819964349378</v>
      </c>
      <c r="I105" s="38">
        <v>2.1360389610389667</v>
      </c>
      <c r="J105" s="38">
        <v>28.277524429967457</v>
      </c>
      <c r="K105" s="38">
        <v>179.57843137254895</v>
      </c>
      <c r="L105" s="38">
        <v>-0.17370000443907019</v>
      </c>
      <c r="M105" s="38">
        <v>-1.0960902204142009</v>
      </c>
      <c r="N105" s="38">
        <v>-4.9309177294769011</v>
      </c>
      <c r="O105" s="27" t="s">
        <v>672</v>
      </c>
    </row>
    <row r="106" spans="1:15" x14ac:dyDescent="0.25">
      <c r="A106" s="16" t="s">
        <v>1297</v>
      </c>
      <c r="B106" s="35">
        <v>200</v>
      </c>
      <c r="C106" s="38">
        <v>62.5</v>
      </c>
      <c r="D106" s="38">
        <v>500</v>
      </c>
      <c r="E106" s="38">
        <v>2500</v>
      </c>
      <c r="F106" s="38">
        <v>0.3125</v>
      </c>
      <c r="G106" s="38">
        <v>2.5</v>
      </c>
      <c r="H106" s="38">
        <v>12.5</v>
      </c>
      <c r="I106" s="38">
        <v>33.386038961038963</v>
      </c>
      <c r="J106" s="38">
        <v>278.27752442996746</v>
      </c>
      <c r="K106" s="38">
        <v>1429.5784313725489</v>
      </c>
      <c r="L106" s="38">
        <v>-0.13972050354780463</v>
      </c>
      <c r="M106" s="38">
        <v>-0.82425421328407644</v>
      </c>
      <c r="N106" s="38">
        <v>-3.5717376938262788</v>
      </c>
      <c r="O106" s="27"/>
    </row>
    <row r="107" spans="1:15" x14ac:dyDescent="0.25">
      <c r="A107" s="16" t="s">
        <v>1214</v>
      </c>
      <c r="B107" s="44">
        <v>81</v>
      </c>
      <c r="C107" s="38">
        <v>30</v>
      </c>
      <c r="D107" s="38">
        <v>240</v>
      </c>
      <c r="E107" s="38">
        <v>1200</v>
      </c>
      <c r="F107" s="38">
        <v>0.37037037037037035</v>
      </c>
      <c r="G107" s="38">
        <v>2.9629629629629628</v>
      </c>
      <c r="H107" s="38">
        <v>14.814814814814815</v>
      </c>
      <c r="I107" s="38">
        <v>0.88603896103896673</v>
      </c>
      <c r="J107" s="38">
        <v>18.277524429967457</v>
      </c>
      <c r="K107" s="38">
        <v>129.57843137254895</v>
      </c>
      <c r="L107" s="38">
        <v>-8.1850133177434281E-2</v>
      </c>
      <c r="M107" s="38">
        <v>-0.36129125032111364</v>
      </c>
      <c r="N107" s="38">
        <v>-1.2569228790114639</v>
      </c>
      <c r="O107" s="27" t="s">
        <v>319</v>
      </c>
    </row>
    <row r="108" spans="1:15" x14ac:dyDescent="0.25">
      <c r="A108" s="16" t="s">
        <v>1170</v>
      </c>
      <c r="B108" s="44">
        <v>77</v>
      </c>
      <c r="C108" s="38">
        <v>25</v>
      </c>
      <c r="D108" s="38">
        <v>200</v>
      </c>
      <c r="E108" s="38">
        <v>1000</v>
      </c>
      <c r="F108" s="38">
        <v>0.32467532467532467</v>
      </c>
      <c r="G108" s="38">
        <v>2.5974025974025974</v>
      </c>
      <c r="H108" s="38">
        <v>12.987012987012987</v>
      </c>
      <c r="I108" s="38">
        <v>-4.1139610389610333</v>
      </c>
      <c r="J108" s="38">
        <v>-21.722475570032543</v>
      </c>
      <c r="K108" s="38">
        <v>-70.421568627451052</v>
      </c>
      <c r="L108" s="38">
        <v>-0.12754517887247996</v>
      </c>
      <c r="M108" s="38">
        <v>-0.72685161588147906</v>
      </c>
      <c r="N108" s="38">
        <v>-3.0847247068132919</v>
      </c>
      <c r="O108" s="27" t="s">
        <v>417</v>
      </c>
    </row>
    <row r="109" spans="1:15" x14ac:dyDescent="0.25">
      <c r="A109" s="16" t="s">
        <v>1259</v>
      </c>
      <c r="B109" s="44">
        <v>126</v>
      </c>
      <c r="C109" s="38">
        <v>37.5</v>
      </c>
      <c r="D109" s="38">
        <v>300</v>
      </c>
      <c r="E109" s="38">
        <v>1500</v>
      </c>
      <c r="F109" s="38">
        <v>0.29761904761904762</v>
      </c>
      <c r="G109" s="38">
        <v>2.3809523809523809</v>
      </c>
      <c r="H109" s="38">
        <v>11.904761904761905</v>
      </c>
      <c r="I109" s="38">
        <v>8.3860389610389667</v>
      </c>
      <c r="J109" s="38">
        <v>78.277524429967457</v>
      </c>
      <c r="K109" s="38">
        <v>429.57843137254895</v>
      </c>
      <c r="L109" s="38">
        <v>-0.15460145592875701</v>
      </c>
      <c r="M109" s="38">
        <v>-0.94330183233169551</v>
      </c>
      <c r="N109" s="38">
        <v>-4.1669757890643737</v>
      </c>
      <c r="O109" s="27"/>
    </row>
    <row r="110" spans="1:15" x14ac:dyDescent="0.25">
      <c r="A110" s="16" t="s">
        <v>1038</v>
      </c>
      <c r="B110" s="44">
        <v>22</v>
      </c>
      <c r="C110" s="38">
        <v>12.5</v>
      </c>
      <c r="D110" s="38">
        <v>100</v>
      </c>
      <c r="E110" s="38">
        <v>500</v>
      </c>
      <c r="F110" s="38">
        <v>0.56818181818181823</v>
      </c>
      <c r="G110" s="38">
        <v>4.5454545454545459</v>
      </c>
      <c r="H110" s="38">
        <v>22.727272727272727</v>
      </c>
      <c r="I110" s="38">
        <v>-16.613961038961033</v>
      </c>
      <c r="J110" s="38">
        <v>-121.72247557003254</v>
      </c>
      <c r="K110" s="38">
        <v>-570.42156862745105</v>
      </c>
      <c r="L110" s="38">
        <v>0.1159613146340136</v>
      </c>
      <c r="M110" s="38">
        <v>1.2212003321704694</v>
      </c>
      <c r="N110" s="38">
        <v>6.6555350334464478</v>
      </c>
      <c r="O110" s="27"/>
    </row>
    <row r="111" spans="1:15" x14ac:dyDescent="0.25">
      <c r="A111" s="16" t="s">
        <v>1302</v>
      </c>
      <c r="B111" s="44">
        <v>31.2</v>
      </c>
      <c r="C111" s="38">
        <v>84.375</v>
      </c>
      <c r="D111" s="38">
        <v>675</v>
      </c>
      <c r="E111" s="38">
        <v>3375</v>
      </c>
      <c r="F111" s="38">
        <v>2.7043269230769234</v>
      </c>
      <c r="G111" s="38">
        <v>21.634615384615387</v>
      </c>
      <c r="H111" s="38">
        <v>108.17307692307692</v>
      </c>
      <c r="I111" s="38">
        <v>55.261038961038963</v>
      </c>
      <c r="J111" s="38">
        <v>453.27752442996746</v>
      </c>
      <c r="K111" s="38">
        <v>2304.5784313725489</v>
      </c>
      <c r="L111" s="38">
        <v>2.2521064195291185</v>
      </c>
      <c r="M111" s="38">
        <v>18.310361171331309</v>
      </c>
      <c r="N111" s="38">
        <v>92.101339229250641</v>
      </c>
      <c r="O111" s="27"/>
    </row>
    <row r="112" spans="1:15" x14ac:dyDescent="0.25">
      <c r="A112" s="16" t="s">
        <v>1097</v>
      </c>
      <c r="B112" s="44">
        <v>62.400000000000006</v>
      </c>
      <c r="C112" s="38">
        <v>17.5</v>
      </c>
      <c r="D112" s="38">
        <v>140</v>
      </c>
      <c r="E112" s="38">
        <v>700</v>
      </c>
      <c r="F112" s="38">
        <v>0.2804487179487179</v>
      </c>
      <c r="G112" s="38">
        <v>2.2435897435897432</v>
      </c>
      <c r="H112" s="38">
        <v>11.217948717948717</v>
      </c>
      <c r="I112" s="38">
        <v>-11.613961038961033</v>
      </c>
      <c r="J112" s="38">
        <v>-81.722475570032543</v>
      </c>
      <c r="K112" s="38">
        <v>-370.42156862745105</v>
      </c>
      <c r="L112" s="38">
        <v>-0.17177178559908673</v>
      </c>
      <c r="M112" s="38">
        <v>-1.0806644696943333</v>
      </c>
      <c r="N112" s="38">
        <v>-4.8537889758775616</v>
      </c>
      <c r="O112" s="27"/>
    </row>
    <row r="113" spans="1:15" x14ac:dyDescent="0.25">
      <c r="A113" s="16" t="s">
        <v>1098</v>
      </c>
      <c r="B113" s="35">
        <v>57.150999999999996</v>
      </c>
      <c r="C113" s="38">
        <v>17.5</v>
      </c>
      <c r="D113" s="38">
        <v>140</v>
      </c>
      <c r="E113" s="38">
        <v>700</v>
      </c>
      <c r="F113" s="38">
        <v>0.30620636559290304</v>
      </c>
      <c r="G113" s="38">
        <v>2.4496509247432243</v>
      </c>
      <c r="H113" s="38">
        <v>12.248254623716122</v>
      </c>
      <c r="I113" s="38">
        <v>-11.613961038961033</v>
      </c>
      <c r="J113" s="38">
        <v>-81.722475570032543</v>
      </c>
      <c r="K113" s="38">
        <v>-370.42156862745105</v>
      </c>
      <c r="L113" s="38">
        <v>-0.14601413795490159</v>
      </c>
      <c r="M113" s="38">
        <v>-0.87460328854085212</v>
      </c>
      <c r="N113" s="38">
        <v>-3.8234830701101572</v>
      </c>
      <c r="O113" s="27"/>
    </row>
    <row r="114" spans="1:15" x14ac:dyDescent="0.25">
      <c r="A114" s="16" t="s">
        <v>1101</v>
      </c>
      <c r="B114" s="35">
        <v>56.84</v>
      </c>
      <c r="C114" s="38">
        <v>20</v>
      </c>
      <c r="D114" s="38">
        <v>140</v>
      </c>
      <c r="E114" s="38">
        <v>700</v>
      </c>
      <c r="F114" s="38">
        <v>0.35186488388458831</v>
      </c>
      <c r="G114" s="38">
        <v>2.4630541871921179</v>
      </c>
      <c r="H114" s="38">
        <v>12.315270935960591</v>
      </c>
      <c r="I114" s="38">
        <v>-9.1139610389610333</v>
      </c>
      <c r="J114" s="38">
        <v>-81.722475570032543</v>
      </c>
      <c r="K114" s="38">
        <v>-370.42156862745105</v>
      </c>
      <c r="L114" s="38">
        <v>-0.10035561966321632</v>
      </c>
      <c r="M114" s="38">
        <v>-0.86120002609195856</v>
      </c>
      <c r="N114" s="38">
        <v>-3.7564667578656881</v>
      </c>
      <c r="O114" s="27" t="s">
        <v>35</v>
      </c>
    </row>
    <row r="115" spans="1:15" x14ac:dyDescent="0.25">
      <c r="A115" s="16" t="s">
        <v>1146</v>
      </c>
      <c r="B115" s="35">
        <v>91.199999999999989</v>
      </c>
      <c r="C115" s="38">
        <v>25</v>
      </c>
      <c r="D115" s="38">
        <v>180</v>
      </c>
      <c r="E115" s="38">
        <v>900</v>
      </c>
      <c r="F115" s="38">
        <v>0.27412280701754388</v>
      </c>
      <c r="G115" s="38">
        <v>1.9736842105263159</v>
      </c>
      <c r="H115" s="38">
        <v>9.8684210526315805</v>
      </c>
      <c r="I115" s="38">
        <v>-4.1139610389610333</v>
      </c>
      <c r="J115" s="38">
        <v>-41.722475570032543</v>
      </c>
      <c r="K115" s="38">
        <v>-170.42156862745105</v>
      </c>
      <c r="L115" s="38">
        <v>-0.17809769653026075</v>
      </c>
      <c r="M115" s="38">
        <v>-1.3505700027577605</v>
      </c>
      <c r="N115" s="38">
        <v>-6.2033166411946983</v>
      </c>
      <c r="O115" s="27" t="s">
        <v>30</v>
      </c>
    </row>
    <row r="116" spans="1:15" x14ac:dyDescent="0.25">
      <c r="A116" s="16" t="s">
        <v>1191</v>
      </c>
      <c r="B116" s="35">
        <v>114</v>
      </c>
      <c r="C116" s="38">
        <v>30</v>
      </c>
      <c r="D116" s="38">
        <v>210</v>
      </c>
      <c r="E116" s="38">
        <v>1050</v>
      </c>
      <c r="F116" s="38">
        <v>0.26315789473684209</v>
      </c>
      <c r="G116" s="38">
        <v>1.8421052631578947</v>
      </c>
      <c r="H116" s="38">
        <v>9.2105263157894743</v>
      </c>
      <c r="I116" s="38">
        <v>0.88603896103896673</v>
      </c>
      <c r="J116" s="38">
        <v>-11.722475570032543</v>
      </c>
      <c r="K116" s="38">
        <v>-20.421568627451052</v>
      </c>
      <c r="L116" s="38">
        <v>-0.18906260881096254</v>
      </c>
      <c r="M116" s="38">
        <v>-1.4821489501261818</v>
      </c>
      <c r="N116" s="38">
        <v>-6.8612113780368045</v>
      </c>
      <c r="O116" s="27" t="s">
        <v>36</v>
      </c>
    </row>
    <row r="117" spans="1:15" x14ac:dyDescent="0.25">
      <c r="A117" s="16" t="s">
        <v>1102</v>
      </c>
      <c r="B117" s="44">
        <v>80.400000000000006</v>
      </c>
      <c r="C117" s="38">
        <v>20</v>
      </c>
      <c r="D117" s="38">
        <v>140</v>
      </c>
      <c r="E117" s="38">
        <v>700</v>
      </c>
      <c r="F117" s="38">
        <v>0.24875621890547261</v>
      </c>
      <c r="G117" s="38">
        <v>1.7412935323383083</v>
      </c>
      <c r="H117" s="38">
        <v>8.7064676616915424</v>
      </c>
      <c r="I117" s="38">
        <v>-9.1139610389610333</v>
      </c>
      <c r="J117" s="38">
        <v>-81.722475570032543</v>
      </c>
      <c r="K117" s="38">
        <v>-370.42156862745105</v>
      </c>
      <c r="L117" s="38">
        <v>-0.20346428464233202</v>
      </c>
      <c r="M117" s="38">
        <v>-1.5829606809457681</v>
      </c>
      <c r="N117" s="38">
        <v>-7.3652700321347364</v>
      </c>
      <c r="O117" s="27" t="s">
        <v>30</v>
      </c>
    </row>
    <row r="118" spans="1:15" x14ac:dyDescent="0.25">
      <c r="A118" s="16" t="s">
        <v>1021</v>
      </c>
      <c r="B118" s="44">
        <v>43</v>
      </c>
      <c r="C118" s="38">
        <v>30</v>
      </c>
      <c r="D118" s="38">
        <v>150</v>
      </c>
      <c r="E118" s="38">
        <v>750</v>
      </c>
      <c r="F118" s="38">
        <v>0.69767441860465118</v>
      </c>
      <c r="G118" s="38">
        <v>3.4883720930232558</v>
      </c>
      <c r="H118" s="38">
        <v>17.441860465116278</v>
      </c>
      <c r="I118" s="38">
        <v>0.88603896103896673</v>
      </c>
      <c r="J118" s="38">
        <v>-71.722475570032543</v>
      </c>
      <c r="K118" s="38">
        <v>-320.42156862745105</v>
      </c>
      <c r="L118" s="38">
        <v>0.24545391505684655</v>
      </c>
      <c r="M118" s="38">
        <v>0.16411787973917935</v>
      </c>
      <c r="N118" s="38">
        <v>1.3701227712899993</v>
      </c>
      <c r="O118" s="27" t="s">
        <v>340</v>
      </c>
    </row>
    <row r="119" spans="1:15" x14ac:dyDescent="0.25">
      <c r="A119" s="16" t="s">
        <v>1026</v>
      </c>
      <c r="B119" s="44">
        <v>24.010000000000005</v>
      </c>
      <c r="C119" s="38">
        <v>15</v>
      </c>
      <c r="D119" s="38">
        <v>85</v>
      </c>
      <c r="E119" s="38">
        <v>425</v>
      </c>
      <c r="F119" s="38">
        <v>0.62473969179508526</v>
      </c>
      <c r="G119" s="38">
        <v>3.5401915868388163</v>
      </c>
      <c r="H119" s="38">
        <v>17.700957934194083</v>
      </c>
      <c r="I119" s="38">
        <v>-14.113961038961033</v>
      </c>
      <c r="J119" s="38">
        <v>-136.72247557003254</v>
      </c>
      <c r="K119" s="38">
        <v>-645.42156862745105</v>
      </c>
      <c r="L119" s="38">
        <v>0.17251918824728063</v>
      </c>
      <c r="M119" s="38">
        <v>0.21593737355473985</v>
      </c>
      <c r="N119" s="38">
        <v>1.629220240367804</v>
      </c>
      <c r="O119" s="27" t="s">
        <v>340</v>
      </c>
    </row>
    <row r="120" spans="1:15" x14ac:dyDescent="0.25">
      <c r="A120" s="16" t="s">
        <v>1021</v>
      </c>
      <c r="B120" s="44">
        <v>45.650000000000006</v>
      </c>
      <c r="C120" s="38">
        <v>15</v>
      </c>
      <c r="D120" s="38">
        <v>80</v>
      </c>
      <c r="E120" s="38">
        <v>400</v>
      </c>
      <c r="F120" s="38">
        <v>0.32858707557502737</v>
      </c>
      <c r="G120" s="38">
        <v>1.7524644030668124</v>
      </c>
      <c r="H120" s="38">
        <v>8.7623220153340622</v>
      </c>
      <c r="I120" s="38">
        <v>-14.113961038961033</v>
      </c>
      <c r="J120" s="38">
        <v>-141.72247557003254</v>
      </c>
      <c r="K120" s="38">
        <v>-670.42156862745105</v>
      </c>
      <c r="L120" s="38">
        <v>-0.12363342797277727</v>
      </c>
      <c r="M120" s="38">
        <v>-1.571789810217264</v>
      </c>
      <c r="N120" s="38">
        <v>-7.3094156784922166</v>
      </c>
      <c r="O120" s="27" t="s">
        <v>340</v>
      </c>
    </row>
    <row r="121" spans="1:15" x14ac:dyDescent="0.25">
      <c r="A121" s="16" t="s">
        <v>1056</v>
      </c>
      <c r="B121" s="44">
        <v>81.599999999999994</v>
      </c>
      <c r="C121" s="38">
        <v>15</v>
      </c>
      <c r="D121" s="38">
        <v>108</v>
      </c>
      <c r="E121" s="38">
        <v>540</v>
      </c>
      <c r="F121" s="38">
        <v>0.18382352941176472</v>
      </c>
      <c r="G121" s="38">
        <v>1.3235294117647061</v>
      </c>
      <c r="H121" s="38">
        <v>6.6176470588235299</v>
      </c>
      <c r="I121" s="38">
        <v>-14.113961038961033</v>
      </c>
      <c r="J121" s="38">
        <v>-113.72247557003254</v>
      </c>
      <c r="K121" s="38">
        <v>-530.42156862745105</v>
      </c>
      <c r="L121" s="38">
        <v>-0.26839697413603991</v>
      </c>
      <c r="M121" s="38">
        <v>-2.0007248015193704</v>
      </c>
      <c r="N121" s="38">
        <v>-9.4540906350027498</v>
      </c>
      <c r="O121" s="27" t="s">
        <v>774</v>
      </c>
    </row>
    <row r="122" spans="1:15" x14ac:dyDescent="0.25">
      <c r="A122" s="16" t="s">
        <v>1057</v>
      </c>
      <c r="B122" s="29">
        <v>100.3</v>
      </c>
      <c r="C122" s="38">
        <v>15</v>
      </c>
      <c r="D122" s="38">
        <v>108</v>
      </c>
      <c r="E122" s="38">
        <v>540</v>
      </c>
      <c r="F122" s="38">
        <v>0.14955134596211367</v>
      </c>
      <c r="G122" s="38">
        <v>1.0767696909272184</v>
      </c>
      <c r="H122" s="38">
        <v>5.3838484546360919</v>
      </c>
      <c r="I122" s="38">
        <v>-14.113961038961033</v>
      </c>
      <c r="J122" s="38">
        <v>-113.72247557003254</v>
      </c>
      <c r="K122" s="38">
        <v>-530.42156862745105</v>
      </c>
      <c r="L122" s="38">
        <v>-0.30266915758569096</v>
      </c>
      <c r="M122" s="38">
        <v>-2.2474845223568582</v>
      </c>
      <c r="N122" s="38">
        <v>-10.687889239190188</v>
      </c>
      <c r="O122" s="27" t="s">
        <v>774</v>
      </c>
    </row>
    <row r="123" spans="1:15" x14ac:dyDescent="0.25">
      <c r="A123" s="16" t="s">
        <v>1137</v>
      </c>
      <c r="B123" s="29">
        <v>115.92000000000002</v>
      </c>
      <c r="C123" s="38">
        <v>27</v>
      </c>
      <c r="D123" s="38">
        <v>167</v>
      </c>
      <c r="E123" s="38">
        <v>835</v>
      </c>
      <c r="F123" s="38">
        <v>0.23291925465838506</v>
      </c>
      <c r="G123" s="38">
        <v>1.4406487232574188</v>
      </c>
      <c r="H123" s="38">
        <v>7.2032436162870939</v>
      </c>
      <c r="I123" s="38">
        <v>-2.1139610389610333</v>
      </c>
      <c r="J123" s="38">
        <v>-54.722475570032543</v>
      </c>
      <c r="K123" s="38">
        <v>-235.42156862745105</v>
      </c>
      <c r="L123" s="38">
        <v>-0.21930124888941957</v>
      </c>
      <c r="M123" s="38">
        <v>-1.8836054900266577</v>
      </c>
      <c r="N123" s="38">
        <v>-8.8684940775391858</v>
      </c>
      <c r="O123" s="27"/>
    </row>
    <row r="124" spans="1:15" x14ac:dyDescent="0.25">
      <c r="A124" s="16" t="s">
        <v>1239</v>
      </c>
      <c r="B124" s="29">
        <v>188</v>
      </c>
      <c r="C124" s="38">
        <v>34</v>
      </c>
      <c r="D124" s="38">
        <v>268</v>
      </c>
      <c r="E124" s="38">
        <v>1340</v>
      </c>
      <c r="F124" s="38">
        <v>0.18085106382978725</v>
      </c>
      <c r="G124" s="38">
        <v>1.425531914893617</v>
      </c>
      <c r="H124" s="38">
        <v>7.1276595744680851</v>
      </c>
      <c r="I124" s="38">
        <v>4.8860389610389667</v>
      </c>
      <c r="J124" s="38">
        <v>46.277524429967457</v>
      </c>
      <c r="K124" s="38">
        <v>269.57843137254895</v>
      </c>
      <c r="L124" s="38">
        <v>-0.27136943971801741</v>
      </c>
      <c r="M124" s="38">
        <v>-1.8987222983904595</v>
      </c>
      <c r="N124" s="38">
        <v>-8.9440781193581937</v>
      </c>
      <c r="O124" s="27"/>
    </row>
    <row r="125" spans="1:15" x14ac:dyDescent="0.25">
      <c r="A125" s="16" t="s">
        <v>1185</v>
      </c>
      <c r="B125" s="35">
        <v>131.76000000000002</v>
      </c>
      <c r="C125" s="38">
        <v>29</v>
      </c>
      <c r="D125" s="38">
        <v>202</v>
      </c>
      <c r="E125" s="38">
        <v>1010</v>
      </c>
      <c r="F125" s="38">
        <v>0.2200971463266545</v>
      </c>
      <c r="G125" s="38">
        <v>1.5330904675166968</v>
      </c>
      <c r="H125" s="38">
        <v>7.665452337583484</v>
      </c>
      <c r="I125" s="38">
        <v>-0.11396103896103327</v>
      </c>
      <c r="J125" s="38">
        <v>-19.722475570032543</v>
      </c>
      <c r="K125" s="38">
        <v>-60.421568627451052</v>
      </c>
      <c r="L125" s="38">
        <v>-0.23212335722115013</v>
      </c>
      <c r="M125" s="38">
        <v>-1.7911637457673797</v>
      </c>
      <c r="N125" s="38">
        <v>-8.4062853562427939</v>
      </c>
      <c r="O125" s="27"/>
    </row>
    <row r="126" spans="1:15" x14ac:dyDescent="0.25">
      <c r="A126" s="16" t="s">
        <v>1243</v>
      </c>
      <c r="B126" s="35">
        <v>296</v>
      </c>
      <c r="C126" s="38">
        <v>34.5</v>
      </c>
      <c r="D126" s="38">
        <v>276</v>
      </c>
      <c r="E126" s="38">
        <v>1380</v>
      </c>
      <c r="F126" s="38">
        <v>0.11655405405405406</v>
      </c>
      <c r="G126" s="38">
        <v>0.93243243243243246</v>
      </c>
      <c r="H126" s="38">
        <v>4.6621621621621623</v>
      </c>
      <c r="I126" s="38">
        <v>5.3860389610389667</v>
      </c>
      <c r="J126" s="38">
        <v>54.277524429967457</v>
      </c>
      <c r="K126" s="38">
        <v>309.57843137254895</v>
      </c>
      <c r="L126" s="38">
        <v>-0.33566644949375057</v>
      </c>
      <c r="M126" s="38">
        <v>-2.391821780851644</v>
      </c>
      <c r="N126" s="38">
        <v>-11.409575531664117</v>
      </c>
      <c r="O126" s="27"/>
    </row>
    <row r="127" spans="1:15" x14ac:dyDescent="0.25">
      <c r="A127" s="16" t="s">
        <v>1145</v>
      </c>
      <c r="B127" s="35">
        <v>65</v>
      </c>
      <c r="C127" s="38">
        <v>22.5</v>
      </c>
      <c r="D127" s="38">
        <v>180</v>
      </c>
      <c r="E127" s="38">
        <v>900</v>
      </c>
      <c r="F127" s="38">
        <v>0.34615384615384615</v>
      </c>
      <c r="G127" s="38">
        <v>2.7692307692307692</v>
      </c>
      <c r="H127" s="38">
        <v>13.846153846153847</v>
      </c>
      <c r="I127" s="38">
        <v>-6.6139610389610333</v>
      </c>
      <c r="J127" s="38">
        <v>-41.722475570032543</v>
      </c>
      <c r="K127" s="38">
        <v>-170.42156862745105</v>
      </c>
      <c r="L127" s="38">
        <v>-0.10606665739395849</v>
      </c>
      <c r="M127" s="38">
        <v>-0.55502344405330728</v>
      </c>
      <c r="N127" s="38">
        <v>-2.2255838476724321</v>
      </c>
      <c r="O127" s="27"/>
    </row>
    <row r="128" spans="1:15" x14ac:dyDescent="0.25">
      <c r="A128" s="16" t="s">
        <v>1091</v>
      </c>
      <c r="B128" s="35">
        <v>54</v>
      </c>
      <c r="C128" s="38">
        <v>17</v>
      </c>
      <c r="D128" s="38">
        <v>136</v>
      </c>
      <c r="E128" s="38">
        <v>680</v>
      </c>
      <c r="F128" s="38">
        <v>0.31481481481481483</v>
      </c>
      <c r="G128" s="38">
        <v>2.5185185185185186</v>
      </c>
      <c r="H128" s="38">
        <v>12.592592592592593</v>
      </c>
      <c r="I128" s="38">
        <v>-12.113961038961033</v>
      </c>
      <c r="J128" s="38">
        <v>-85.722475570032543</v>
      </c>
      <c r="K128" s="38">
        <v>-390.42156862745105</v>
      </c>
      <c r="L128" s="38">
        <v>-0.13740568873298981</v>
      </c>
      <c r="M128" s="38">
        <v>-0.80573569476555784</v>
      </c>
      <c r="N128" s="38">
        <v>-3.4791451012336854</v>
      </c>
      <c r="O128" s="27"/>
    </row>
    <row r="129" spans="1:15" x14ac:dyDescent="0.25">
      <c r="A129" s="16" t="s">
        <v>1092</v>
      </c>
      <c r="B129" s="35">
        <v>60</v>
      </c>
      <c r="C129" s="38">
        <v>17</v>
      </c>
      <c r="D129" s="38">
        <v>136</v>
      </c>
      <c r="E129" s="38">
        <v>680</v>
      </c>
      <c r="F129" s="38">
        <v>0.28333333333333333</v>
      </c>
      <c r="G129" s="38">
        <v>2.2666666666666666</v>
      </c>
      <c r="H129" s="38">
        <v>11.333333333333334</v>
      </c>
      <c r="I129" s="38">
        <v>-12.113961038961033</v>
      </c>
      <c r="J129" s="38">
        <v>-85.722475570032543</v>
      </c>
      <c r="K129" s="38">
        <v>-390.42156862745105</v>
      </c>
      <c r="L129" s="38">
        <v>-0.1688871702144713</v>
      </c>
      <c r="M129" s="38">
        <v>-1.0575875466174098</v>
      </c>
      <c r="N129" s="38">
        <v>-4.7384043604929449</v>
      </c>
      <c r="O129" s="27"/>
    </row>
    <row r="130" spans="1:15" x14ac:dyDescent="0.25">
      <c r="A130" s="16" t="s">
        <v>1093</v>
      </c>
      <c r="B130" s="35">
        <v>49</v>
      </c>
      <c r="C130" s="38">
        <v>17</v>
      </c>
      <c r="D130" s="38">
        <v>136</v>
      </c>
      <c r="E130" s="38">
        <v>680</v>
      </c>
      <c r="F130" s="38">
        <v>0.34693877551020408</v>
      </c>
      <c r="G130" s="38">
        <v>2.7755102040816326</v>
      </c>
      <c r="H130" s="38">
        <v>13.877551020408163</v>
      </c>
      <c r="I130" s="38">
        <v>-12.113961038961033</v>
      </c>
      <c r="J130" s="38">
        <v>-85.722475570032543</v>
      </c>
      <c r="K130" s="38">
        <v>-390.42156862745105</v>
      </c>
      <c r="L130" s="38">
        <v>-0.10528172803760055</v>
      </c>
      <c r="M130" s="38">
        <v>-0.54874400920244382</v>
      </c>
      <c r="N130" s="38">
        <v>-2.1941866734181161</v>
      </c>
      <c r="O130" s="27"/>
    </row>
    <row r="131" spans="1:15" x14ac:dyDescent="0.25">
      <c r="A131" s="16" t="s">
        <v>1147</v>
      </c>
      <c r="B131" s="35">
        <v>161.07</v>
      </c>
      <c r="C131" s="38">
        <v>25</v>
      </c>
      <c r="D131" s="38">
        <v>190</v>
      </c>
      <c r="E131" s="38">
        <v>900</v>
      </c>
      <c r="F131" s="38">
        <v>0.1552120196187993</v>
      </c>
      <c r="G131" s="38">
        <v>1.1796113491028746</v>
      </c>
      <c r="H131" s="38">
        <v>5.5876327062767741</v>
      </c>
      <c r="I131" s="38">
        <v>-4.1139610389610333</v>
      </c>
      <c r="J131" s="38">
        <v>-31.722475570032543</v>
      </c>
      <c r="K131" s="38">
        <v>-170.42156862745105</v>
      </c>
      <c r="L131" s="38">
        <v>-0.29700848392900536</v>
      </c>
      <c r="M131" s="38">
        <v>-2.1446428641812019</v>
      </c>
      <c r="N131" s="38">
        <v>-10.484104987549504</v>
      </c>
      <c r="O131" s="27" t="s">
        <v>604</v>
      </c>
    </row>
    <row r="132" spans="1:15" x14ac:dyDescent="0.25">
      <c r="A132" s="16" t="s">
        <v>1116</v>
      </c>
      <c r="B132" s="35">
        <v>110.96</v>
      </c>
      <c r="C132" s="38">
        <v>21</v>
      </c>
      <c r="D132" s="38">
        <v>160</v>
      </c>
      <c r="E132" s="38">
        <v>756</v>
      </c>
      <c r="F132" s="38">
        <v>0.18925739005046865</v>
      </c>
      <c r="G132" s="38">
        <v>1.4419610670511898</v>
      </c>
      <c r="H132" s="38">
        <v>6.8132660418168713</v>
      </c>
      <c r="I132" s="38">
        <v>-8.1139610389610333</v>
      </c>
      <c r="J132" s="38">
        <v>-61.722475570032543</v>
      </c>
      <c r="K132" s="38">
        <v>-314.42156862745105</v>
      </c>
      <c r="L132" s="38">
        <v>-0.26296311349733598</v>
      </c>
      <c r="M132" s="38">
        <v>-1.8822931462328867</v>
      </c>
      <c r="N132" s="38">
        <v>-9.2584716520094084</v>
      </c>
      <c r="O132" s="27" t="s">
        <v>604</v>
      </c>
    </row>
    <row r="133" spans="1:15" x14ac:dyDescent="0.25">
      <c r="A133" s="16" t="s">
        <v>1052</v>
      </c>
      <c r="B133" s="35">
        <v>53.29</v>
      </c>
      <c r="C133" s="38">
        <v>14</v>
      </c>
      <c r="D133" s="38">
        <v>106</v>
      </c>
      <c r="E133" s="38">
        <v>504</v>
      </c>
      <c r="F133" s="38">
        <v>0.26271345468192908</v>
      </c>
      <c r="G133" s="38">
        <v>1.9891161568774629</v>
      </c>
      <c r="H133" s="38">
        <v>9.4576843685494474</v>
      </c>
      <c r="I133" s="38">
        <v>-15.113961038961033</v>
      </c>
      <c r="J133" s="38">
        <v>-115.72247557003254</v>
      </c>
      <c r="K133" s="38">
        <v>-566.42156862745105</v>
      </c>
      <c r="L133" s="38">
        <v>-0.18950704886587555</v>
      </c>
      <c r="M133" s="38">
        <v>-1.3351380564066135</v>
      </c>
      <c r="N133" s="38">
        <v>-6.6140533252768314</v>
      </c>
      <c r="O133" s="27" t="s">
        <v>604</v>
      </c>
    </row>
    <row r="134" spans="1:15" x14ac:dyDescent="0.25">
      <c r="A134" s="16" t="s">
        <v>1293</v>
      </c>
      <c r="B134" s="29">
        <v>254.28</v>
      </c>
      <c r="C134" s="38">
        <v>50</v>
      </c>
      <c r="D134" s="38">
        <v>357</v>
      </c>
      <c r="E134" s="38">
        <v>2256</v>
      </c>
      <c r="F134" s="38">
        <v>0.1966336322164543</v>
      </c>
      <c r="G134" s="38">
        <v>1.4039641340254838</v>
      </c>
      <c r="H134" s="38">
        <v>8.8721094856064173</v>
      </c>
      <c r="I134" s="38">
        <v>20.886038961038967</v>
      </c>
      <c r="J134" s="38">
        <v>135.27752442996746</v>
      </c>
      <c r="K134" s="38">
        <v>1185.5784313725489</v>
      </c>
      <c r="L134" s="38">
        <v>-0.25558687133135033</v>
      </c>
      <c r="M134" s="38">
        <v>-1.9202900792585926</v>
      </c>
      <c r="N134" s="38">
        <v>-7.1996282082198615</v>
      </c>
      <c r="O134" s="27" t="s">
        <v>604</v>
      </c>
    </row>
    <row r="135" spans="1:15" x14ac:dyDescent="0.25">
      <c r="A135" s="16" t="s">
        <v>1047</v>
      </c>
      <c r="B135" s="29"/>
      <c r="C135" s="38">
        <v>18</v>
      </c>
      <c r="D135" s="38">
        <v>100</v>
      </c>
      <c r="E135" s="38">
        <v>500</v>
      </c>
      <c r="F135" s="38"/>
      <c r="G135" s="38"/>
      <c r="H135" s="38"/>
      <c r="I135" s="38">
        <v>-11.113961038961033</v>
      </c>
      <c r="J135" s="38">
        <v>-121.72247557003254</v>
      </c>
      <c r="K135" s="38">
        <v>-570.42156862745105</v>
      </c>
      <c r="L135" s="38">
        <v>-0.45222050354780463</v>
      </c>
      <c r="M135" s="38">
        <v>-3.3242542132840764</v>
      </c>
      <c r="N135" s="38">
        <v>-16.071737693826279</v>
      </c>
      <c r="O135" s="27"/>
    </row>
    <row r="136" spans="1:15" x14ac:dyDescent="0.25">
      <c r="A136" s="16" t="s">
        <v>1009</v>
      </c>
      <c r="B136" s="35"/>
      <c r="C136" s="38">
        <v>15</v>
      </c>
      <c r="D136" s="38">
        <v>60</v>
      </c>
      <c r="E136" s="38">
        <v>300</v>
      </c>
      <c r="F136" s="38"/>
      <c r="G136" s="38"/>
      <c r="H136" s="38"/>
      <c r="I136" s="38">
        <v>-14.113961038961033</v>
      </c>
      <c r="J136" s="38">
        <v>-161.72247557003254</v>
      </c>
      <c r="K136" s="38">
        <v>-770.42156862745105</v>
      </c>
      <c r="L136" s="38">
        <v>-0.45222050354780463</v>
      </c>
      <c r="M136" s="38">
        <v>-3.3242542132840764</v>
      </c>
      <c r="N136" s="38">
        <v>-16.071737693826279</v>
      </c>
      <c r="O136" s="27"/>
    </row>
    <row r="137" spans="1:15" x14ac:dyDescent="0.25">
      <c r="A137" s="16" t="s">
        <v>1171</v>
      </c>
      <c r="B137" s="35">
        <v>105</v>
      </c>
      <c r="C137" s="38">
        <v>25</v>
      </c>
      <c r="D137" s="38">
        <v>200</v>
      </c>
      <c r="E137" s="38">
        <v>1000</v>
      </c>
      <c r="F137" s="38">
        <v>0.23809523809523808</v>
      </c>
      <c r="G137" s="38">
        <v>1.9047619047619047</v>
      </c>
      <c r="H137" s="38">
        <v>9.5238095238095237</v>
      </c>
      <c r="I137" s="38">
        <v>-4.1139610389610333</v>
      </c>
      <c r="J137" s="38">
        <v>-21.722475570032543</v>
      </c>
      <c r="K137" s="38">
        <v>-70.421568627451052</v>
      </c>
      <c r="L137" s="38">
        <v>-0.21412526545256655</v>
      </c>
      <c r="M137" s="38">
        <v>-1.4194923085221718</v>
      </c>
      <c r="N137" s="38">
        <v>-6.5479281700167551</v>
      </c>
      <c r="O137" s="27"/>
    </row>
    <row r="138" spans="1:15" x14ac:dyDescent="0.25">
      <c r="A138" s="16" t="s">
        <v>1124</v>
      </c>
      <c r="B138" s="35">
        <v>63.75</v>
      </c>
      <c r="C138" s="38">
        <v>20</v>
      </c>
      <c r="D138" s="38">
        <v>160</v>
      </c>
      <c r="E138" s="38">
        <v>800</v>
      </c>
      <c r="F138" s="38">
        <v>0.31372549019607843</v>
      </c>
      <c r="G138" s="38">
        <v>2.5098039215686274</v>
      </c>
      <c r="H138" s="38">
        <v>12.549019607843137</v>
      </c>
      <c r="I138" s="38">
        <v>-9.1139610389610333</v>
      </c>
      <c r="J138" s="38">
        <v>-61.722475570032543</v>
      </c>
      <c r="K138" s="38">
        <v>-270.42156862745105</v>
      </c>
      <c r="L138" s="38">
        <v>-0.1384950133517262</v>
      </c>
      <c r="M138" s="38">
        <v>-0.81445029171544903</v>
      </c>
      <c r="N138" s="38">
        <v>-3.5227180859831417</v>
      </c>
      <c r="O138" s="27"/>
    </row>
    <row r="139" spans="1:15" x14ac:dyDescent="0.25">
      <c r="A139" s="16" t="s">
        <v>1172</v>
      </c>
      <c r="B139" s="35">
        <v>140</v>
      </c>
      <c r="C139" s="38">
        <v>25</v>
      </c>
      <c r="D139" s="38">
        <v>200</v>
      </c>
      <c r="E139" s="38">
        <v>1000</v>
      </c>
      <c r="F139" s="38">
        <v>0.17857142857142858</v>
      </c>
      <c r="G139" s="38">
        <v>1.4285714285714286</v>
      </c>
      <c r="H139" s="38">
        <v>7.1428571428571432</v>
      </c>
      <c r="I139" s="38">
        <v>-4.1139610389610333</v>
      </c>
      <c r="J139" s="38">
        <v>-21.722475570032543</v>
      </c>
      <c r="K139" s="38">
        <v>-70.421568627451052</v>
      </c>
      <c r="L139" s="38">
        <v>-0.27364907497637603</v>
      </c>
      <c r="M139" s="38">
        <v>-1.8956827847126478</v>
      </c>
      <c r="N139" s="38">
        <v>-8.9288805509691365</v>
      </c>
      <c r="O139" s="27"/>
    </row>
    <row r="140" spans="1:15" x14ac:dyDescent="0.25">
      <c r="A140" s="16" t="s">
        <v>1068</v>
      </c>
      <c r="B140" s="35">
        <v>32</v>
      </c>
      <c r="C140" s="38">
        <v>15</v>
      </c>
      <c r="D140" s="38">
        <v>120</v>
      </c>
      <c r="E140" s="38">
        <v>600</v>
      </c>
      <c r="F140" s="38">
        <v>0.46875</v>
      </c>
      <c r="G140" s="38">
        <v>3.75</v>
      </c>
      <c r="H140" s="38">
        <v>18.75</v>
      </c>
      <c r="I140" s="38">
        <v>-14.113961038961033</v>
      </c>
      <c r="J140" s="38">
        <v>-101.72247557003254</v>
      </c>
      <c r="K140" s="38">
        <v>-470.42156862745105</v>
      </c>
      <c r="L140" s="38">
        <v>1.6529496452195369E-2</v>
      </c>
      <c r="M140" s="38">
        <v>0.42574578671592356</v>
      </c>
      <c r="N140" s="38">
        <v>2.6782623061737212</v>
      </c>
      <c r="O140" s="27"/>
    </row>
    <row r="141" spans="1:15" x14ac:dyDescent="0.25">
      <c r="A141" s="16" t="s">
        <v>1284</v>
      </c>
      <c r="B141" s="35" t="s">
        <v>53</v>
      </c>
      <c r="C141" s="38">
        <v>50</v>
      </c>
      <c r="D141" s="38">
        <v>400</v>
      </c>
      <c r="E141" s="38">
        <v>2000</v>
      </c>
      <c r="F141" s="38"/>
      <c r="G141" s="38"/>
      <c r="H141" s="38"/>
      <c r="I141" s="38">
        <v>20.886038961038967</v>
      </c>
      <c r="J141" s="38">
        <v>178.27752442996746</v>
      </c>
      <c r="K141" s="38">
        <v>929.57843137254895</v>
      </c>
      <c r="L141" s="38">
        <v>-0.45222050354780463</v>
      </c>
      <c r="M141" s="38">
        <v>-3.3242542132840764</v>
      </c>
      <c r="N141" s="38">
        <v>-16.071737693826279</v>
      </c>
      <c r="O141" s="27"/>
    </row>
    <row r="142" spans="1:15" x14ac:dyDescent="0.25">
      <c r="A142" s="16" t="s">
        <v>1002</v>
      </c>
      <c r="B142" s="35">
        <v>25</v>
      </c>
      <c r="C142" s="38">
        <v>5</v>
      </c>
      <c r="D142" s="38">
        <v>40</v>
      </c>
      <c r="E142" s="38">
        <v>200</v>
      </c>
      <c r="F142" s="38">
        <v>0.2</v>
      </c>
      <c r="G142" s="38">
        <v>1.6</v>
      </c>
      <c r="H142" s="38">
        <v>8</v>
      </c>
      <c r="I142" s="38">
        <v>-24.113961038961033</v>
      </c>
      <c r="J142" s="38">
        <v>-181.72247557003254</v>
      </c>
      <c r="K142" s="38">
        <v>-870.42156862745105</v>
      </c>
      <c r="L142" s="38">
        <v>-0.25222050354780462</v>
      </c>
      <c r="M142" s="38">
        <v>-1.7242542132840764</v>
      </c>
      <c r="N142" s="38">
        <v>-8.0717376938262788</v>
      </c>
      <c r="O142" s="27"/>
    </row>
    <row r="143" spans="1:15" x14ac:dyDescent="0.25">
      <c r="A143" s="16" t="s">
        <v>1063</v>
      </c>
      <c r="B143" s="35">
        <v>96.935999999999993</v>
      </c>
      <c r="C143" s="38">
        <v>26</v>
      </c>
      <c r="D143" s="38">
        <v>144</v>
      </c>
      <c r="E143" s="38">
        <v>564</v>
      </c>
      <c r="F143" s="38">
        <v>0.26821820582652472</v>
      </c>
      <c r="G143" s="38">
        <v>1.4855162168853677</v>
      </c>
      <c r="H143" s="38">
        <v>5.8182718494676902</v>
      </c>
      <c r="I143" s="38">
        <v>-3.1139610389610333</v>
      </c>
      <c r="J143" s="38">
        <v>-77.722475570032543</v>
      </c>
      <c r="K143" s="38">
        <v>-506.42156862745105</v>
      </c>
      <c r="L143" s="38">
        <v>-0.18400229772127991</v>
      </c>
      <c r="M143" s="38">
        <v>-1.8387379963987087</v>
      </c>
      <c r="N143" s="38">
        <v>-10.253465844358589</v>
      </c>
      <c r="O143" s="27" t="s">
        <v>603</v>
      </c>
    </row>
    <row r="144" spans="1:15" x14ac:dyDescent="0.25">
      <c r="A144" s="16" t="s">
        <v>1011</v>
      </c>
      <c r="B144" s="29">
        <v>57.42</v>
      </c>
      <c r="C144" s="38">
        <v>17</v>
      </c>
      <c r="D144" s="38">
        <v>81</v>
      </c>
      <c r="E144" s="38">
        <v>310</v>
      </c>
      <c r="F144" s="38">
        <v>0.29606408916753746</v>
      </c>
      <c r="G144" s="38">
        <v>1.4106583072100314</v>
      </c>
      <c r="H144" s="38">
        <v>5.3988157436433299</v>
      </c>
      <c r="I144" s="38">
        <v>-12.113961038961033</v>
      </c>
      <c r="J144" s="38">
        <v>-140.72247557003254</v>
      </c>
      <c r="K144" s="38">
        <v>-760.42156862745105</v>
      </c>
      <c r="L144" s="38">
        <v>-0.15615641438026717</v>
      </c>
      <c r="M144" s="38">
        <v>-1.9135959060740451</v>
      </c>
      <c r="N144" s="38">
        <v>-10.67292195018295</v>
      </c>
      <c r="O144" s="27" t="s">
        <v>603</v>
      </c>
    </row>
    <row r="145" spans="1:15" x14ac:dyDescent="0.25">
      <c r="A145" s="16" t="s">
        <v>1125</v>
      </c>
      <c r="B145" s="29">
        <v>66</v>
      </c>
      <c r="C145" s="38">
        <v>20</v>
      </c>
      <c r="D145" s="38">
        <v>160</v>
      </c>
      <c r="E145" s="38">
        <v>800</v>
      </c>
      <c r="F145" s="38">
        <v>0.30303030303030304</v>
      </c>
      <c r="G145" s="38">
        <v>2.4242424242424243</v>
      </c>
      <c r="H145" s="38">
        <v>12.121212121212121</v>
      </c>
      <c r="I145" s="38">
        <v>-9.1139610389610333</v>
      </c>
      <c r="J145" s="38">
        <v>-61.722475570032543</v>
      </c>
      <c r="K145" s="38">
        <v>-270.42156862745105</v>
      </c>
      <c r="L145" s="38">
        <v>-0.14919020051750159</v>
      </c>
      <c r="M145" s="38">
        <v>-0.90001178904165213</v>
      </c>
      <c r="N145" s="38">
        <v>-3.9505255726141577</v>
      </c>
      <c r="O145" s="27"/>
    </row>
    <row r="146" spans="1:15" x14ac:dyDescent="0.25">
      <c r="A146" s="16" t="s">
        <v>1110</v>
      </c>
      <c r="B146" s="35">
        <v>42</v>
      </c>
      <c r="C146" s="38">
        <v>18.75</v>
      </c>
      <c r="D146" s="38">
        <v>150</v>
      </c>
      <c r="E146" s="38">
        <v>750</v>
      </c>
      <c r="F146" s="38">
        <v>0.44642857142857145</v>
      </c>
      <c r="G146" s="38">
        <v>3.5714285714285716</v>
      </c>
      <c r="H146" s="38">
        <v>17.857142857142858</v>
      </c>
      <c r="I146" s="38">
        <v>-10.363961038961033</v>
      </c>
      <c r="J146" s="38">
        <v>-71.722475570032543</v>
      </c>
      <c r="K146" s="38">
        <v>-320.42156862745105</v>
      </c>
      <c r="L146" s="38">
        <v>-5.7919321192331785E-3</v>
      </c>
      <c r="M146" s="38">
        <v>0.24717435814449518</v>
      </c>
      <c r="N146" s="38">
        <v>1.7854051633165788</v>
      </c>
      <c r="O146" s="27" t="s">
        <v>603</v>
      </c>
    </row>
    <row r="147" spans="1:15" x14ac:dyDescent="0.25">
      <c r="A147" s="16" t="s">
        <v>1059</v>
      </c>
      <c r="B147" s="35">
        <v>108</v>
      </c>
      <c r="C147" s="38">
        <v>15</v>
      </c>
      <c r="D147" s="38">
        <v>110</v>
      </c>
      <c r="E147" s="38">
        <v>550</v>
      </c>
      <c r="F147" s="38">
        <v>0.1388888888888889</v>
      </c>
      <c r="G147" s="38">
        <v>1.0185185185185186</v>
      </c>
      <c r="H147" s="38">
        <v>5.0925925925925926</v>
      </c>
      <c r="I147" s="38">
        <v>-14.113961038961033</v>
      </c>
      <c r="J147" s="38">
        <v>-111.72247557003254</v>
      </c>
      <c r="K147" s="38">
        <v>-520.42156862745105</v>
      </c>
      <c r="L147" s="38">
        <v>-0.31333161465891574</v>
      </c>
      <c r="M147" s="38">
        <v>-2.3057356947655578</v>
      </c>
      <c r="N147" s="38">
        <v>-10.979145101233687</v>
      </c>
      <c r="O147" s="27" t="s">
        <v>603</v>
      </c>
    </row>
    <row r="148" spans="1:15" x14ac:dyDescent="0.25">
      <c r="A148" s="16" t="s">
        <v>1027</v>
      </c>
      <c r="B148" s="35">
        <v>58.5</v>
      </c>
      <c r="C148" s="38">
        <v>11</v>
      </c>
      <c r="D148" s="38">
        <v>90</v>
      </c>
      <c r="E148" s="38">
        <v>450</v>
      </c>
      <c r="F148" s="38">
        <v>0.18803418803418803</v>
      </c>
      <c r="G148" s="38">
        <v>1.5384615384615385</v>
      </c>
      <c r="H148" s="38">
        <v>7.6923076923076925</v>
      </c>
      <c r="I148" s="38">
        <v>-18.113961038961033</v>
      </c>
      <c r="J148" s="38">
        <v>-131.72247557003254</v>
      </c>
      <c r="K148" s="38">
        <v>-620.42156862745105</v>
      </c>
      <c r="L148" s="38">
        <v>-0.2641863155136166</v>
      </c>
      <c r="M148" s="38">
        <v>-1.7857926748225379</v>
      </c>
      <c r="N148" s="38">
        <v>-8.3794300015185854</v>
      </c>
      <c r="O148" s="27" t="s">
        <v>603</v>
      </c>
    </row>
    <row r="149" spans="1:15" x14ac:dyDescent="0.25">
      <c r="A149" s="16" t="s">
        <v>1003</v>
      </c>
      <c r="B149" s="35" t="s">
        <v>53</v>
      </c>
      <c r="C149" s="38">
        <v>7.5</v>
      </c>
      <c r="D149" s="38">
        <v>45</v>
      </c>
      <c r="E149" s="38">
        <v>225</v>
      </c>
      <c r="F149" s="38"/>
      <c r="G149" s="38"/>
      <c r="H149" s="38"/>
      <c r="I149" s="38">
        <v>-21.613961038961033</v>
      </c>
      <c r="J149" s="38">
        <v>-176.72247557003254</v>
      </c>
      <c r="K149" s="38">
        <v>-845.42156862745105</v>
      </c>
      <c r="L149" s="38">
        <v>-0.45222050354780463</v>
      </c>
      <c r="M149" s="38">
        <v>-3.3242542132840764</v>
      </c>
      <c r="N149" s="38">
        <v>-16.071737693826279</v>
      </c>
      <c r="O149" s="27"/>
    </row>
    <row r="150" spans="1:15" x14ac:dyDescent="0.25">
      <c r="A150" s="16" t="s">
        <v>1278</v>
      </c>
      <c r="B150" s="35">
        <v>174</v>
      </c>
      <c r="C150" s="38">
        <v>50</v>
      </c>
      <c r="D150" s="38">
        <v>400</v>
      </c>
      <c r="E150" s="38">
        <v>1750</v>
      </c>
      <c r="F150" s="38">
        <v>0.28735632183908044</v>
      </c>
      <c r="G150" s="38">
        <v>2.2988505747126435</v>
      </c>
      <c r="H150" s="38">
        <v>10.057471264367816</v>
      </c>
      <c r="I150" s="38">
        <v>20.886038961038967</v>
      </c>
      <c r="J150" s="38">
        <v>178.27752442996746</v>
      </c>
      <c r="K150" s="38">
        <v>679.57843137254895</v>
      </c>
      <c r="L150" s="38">
        <v>-0.16486418170872419</v>
      </c>
      <c r="M150" s="38">
        <v>-1.0254036385714329</v>
      </c>
      <c r="N150" s="38">
        <v>-6.0142664294584627</v>
      </c>
      <c r="O150" s="27"/>
    </row>
    <row r="151" spans="1:15" x14ac:dyDescent="0.25">
      <c r="A151" s="16" t="s">
        <v>1173</v>
      </c>
      <c r="B151" s="29">
        <v>106.91999999999999</v>
      </c>
      <c r="C151" s="38">
        <v>25</v>
      </c>
      <c r="D151" s="38">
        <v>200</v>
      </c>
      <c r="E151" s="38">
        <v>1000</v>
      </c>
      <c r="F151" s="38">
        <v>0.23381967826412273</v>
      </c>
      <c r="G151" s="38">
        <v>1.8705574261129818</v>
      </c>
      <c r="H151" s="38">
        <v>9.3527871305649093</v>
      </c>
      <c r="I151" s="38">
        <v>-4.1139610389610333</v>
      </c>
      <c r="J151" s="38">
        <v>-21.722475570032543</v>
      </c>
      <c r="K151" s="38">
        <v>-70.421568627451052</v>
      </c>
      <c r="L151" s="38">
        <v>-0.2184008252836819</v>
      </c>
      <c r="M151" s="38">
        <v>-1.4536967871710946</v>
      </c>
      <c r="N151" s="38">
        <v>-6.7189505632613695</v>
      </c>
      <c r="O151" s="27"/>
    </row>
    <row r="152" spans="1:15" x14ac:dyDescent="0.25">
      <c r="A152" s="16" t="s">
        <v>1069</v>
      </c>
      <c r="B152" s="29">
        <v>56.099999999999994</v>
      </c>
      <c r="C152" s="38">
        <v>15</v>
      </c>
      <c r="D152" s="38">
        <v>120</v>
      </c>
      <c r="E152" s="38">
        <v>600</v>
      </c>
      <c r="F152" s="38">
        <v>0.26737967914438504</v>
      </c>
      <c r="G152" s="38">
        <v>2.1390374331550803</v>
      </c>
      <c r="H152" s="38">
        <v>10.695187165775403</v>
      </c>
      <c r="I152" s="38">
        <v>-14.113961038961033</v>
      </c>
      <c r="J152" s="38">
        <v>-101.72247557003254</v>
      </c>
      <c r="K152" s="38">
        <v>-470.42156862745105</v>
      </c>
      <c r="L152" s="38">
        <v>-0.18484082440341959</v>
      </c>
      <c r="M152" s="38">
        <v>-1.1852167801289961</v>
      </c>
      <c r="N152" s="38">
        <v>-5.3765505280508759</v>
      </c>
      <c r="O152" s="27"/>
    </row>
    <row r="153" spans="1:15" x14ac:dyDescent="0.25">
      <c r="A153" s="16" t="s">
        <v>1053</v>
      </c>
      <c r="B153" s="35">
        <v>37.950000000000003</v>
      </c>
      <c r="C153" s="38">
        <v>13</v>
      </c>
      <c r="D153" s="38">
        <v>104</v>
      </c>
      <c r="E153" s="38">
        <v>520</v>
      </c>
      <c r="F153" s="38">
        <v>0.34255599472990772</v>
      </c>
      <c r="G153" s="38">
        <v>2.7404479578392618</v>
      </c>
      <c r="H153" s="38">
        <v>13.702239789196311</v>
      </c>
      <c r="I153" s="38">
        <v>-16.113961038961033</v>
      </c>
      <c r="J153" s="38">
        <v>-117.72247557003254</v>
      </c>
      <c r="K153" s="38">
        <v>-550.42156862745105</v>
      </c>
      <c r="L153" s="38">
        <v>-0.10966450881789691</v>
      </c>
      <c r="M153" s="38">
        <v>-0.58380625544481468</v>
      </c>
      <c r="N153" s="38">
        <v>-2.3694979046299682</v>
      </c>
      <c r="O153" s="27"/>
    </row>
    <row r="154" spans="1:15" x14ac:dyDescent="0.25">
      <c r="A154" s="16" t="s">
        <v>1040</v>
      </c>
      <c r="B154" s="35">
        <v>71.5</v>
      </c>
      <c r="C154" s="38">
        <v>13</v>
      </c>
      <c r="D154" s="38">
        <v>100</v>
      </c>
      <c r="E154" s="38">
        <v>500</v>
      </c>
      <c r="F154" s="38">
        <v>0.18181818181818182</v>
      </c>
      <c r="G154" s="38">
        <v>1.3986013986013985</v>
      </c>
      <c r="H154" s="38">
        <v>6.9930069930069934</v>
      </c>
      <c r="I154" s="38">
        <v>-16.113961038961033</v>
      </c>
      <c r="J154" s="38">
        <v>-121.72247557003254</v>
      </c>
      <c r="K154" s="38">
        <v>-570.42156862745105</v>
      </c>
      <c r="L154" s="38">
        <v>-0.27040232172962281</v>
      </c>
      <c r="M154" s="38">
        <v>-1.9256528146826779</v>
      </c>
      <c r="N154" s="38">
        <v>-9.0787307008192855</v>
      </c>
      <c r="O154" s="27"/>
    </row>
    <row r="155" spans="1:15" x14ac:dyDescent="0.25">
      <c r="A155" s="16" t="s">
        <v>1041</v>
      </c>
      <c r="B155" s="35">
        <v>71.5</v>
      </c>
      <c r="C155" s="38">
        <v>13</v>
      </c>
      <c r="D155" s="38">
        <v>100</v>
      </c>
      <c r="E155" s="38">
        <v>500</v>
      </c>
      <c r="F155" s="38">
        <v>0.18181818181818182</v>
      </c>
      <c r="G155" s="38">
        <v>1.3986013986013985</v>
      </c>
      <c r="H155" s="38">
        <v>6.9930069930069934</v>
      </c>
      <c r="I155" s="38">
        <v>-16.113961038961033</v>
      </c>
      <c r="J155" s="38">
        <v>-121.72247557003254</v>
      </c>
      <c r="K155" s="38">
        <v>-570.42156862745105</v>
      </c>
      <c r="L155" s="38">
        <v>-0.27040232172962281</v>
      </c>
      <c r="M155" s="38">
        <v>-1.9256528146826779</v>
      </c>
      <c r="N155" s="38">
        <v>-9.0787307008192855</v>
      </c>
      <c r="O155" s="27"/>
    </row>
    <row r="156" spans="1:15" x14ac:dyDescent="0.25">
      <c r="A156" s="16" t="s">
        <v>1016</v>
      </c>
      <c r="B156" s="29">
        <v>35.75</v>
      </c>
      <c r="C156" s="38">
        <v>10</v>
      </c>
      <c r="D156" s="38">
        <v>80</v>
      </c>
      <c r="E156" s="38">
        <v>400</v>
      </c>
      <c r="F156" s="38">
        <v>0.27972027972027974</v>
      </c>
      <c r="G156" s="38">
        <v>2.2377622377622379</v>
      </c>
      <c r="H156" s="38">
        <v>11.188811188811188</v>
      </c>
      <c r="I156" s="38">
        <v>-19.113961038961033</v>
      </c>
      <c r="J156" s="38">
        <v>-141.72247557003254</v>
      </c>
      <c r="K156" s="38">
        <v>-670.42156862745105</v>
      </c>
      <c r="L156" s="38">
        <v>-0.17250022382752489</v>
      </c>
      <c r="M156" s="38">
        <v>-1.0864919755218385</v>
      </c>
      <c r="N156" s="38">
        <v>-4.8829265050150905</v>
      </c>
      <c r="O156" s="27"/>
    </row>
    <row r="157" spans="1:15" x14ac:dyDescent="0.25">
      <c r="A157" s="16" t="s">
        <v>1022</v>
      </c>
      <c r="B157" s="29">
        <v>58.064399999999999</v>
      </c>
      <c r="C157" s="38">
        <v>20</v>
      </c>
      <c r="D157" s="38">
        <v>80</v>
      </c>
      <c r="E157" s="38">
        <v>400</v>
      </c>
      <c r="F157" s="38">
        <v>0.34444513333471111</v>
      </c>
      <c r="G157" s="38">
        <v>1.3777805333388444</v>
      </c>
      <c r="H157" s="38">
        <v>6.8889026666942224</v>
      </c>
      <c r="I157" s="38">
        <v>-9.1139610389610333</v>
      </c>
      <c r="J157" s="38">
        <v>-141.72247557003254</v>
      </c>
      <c r="K157" s="38">
        <v>-670.42156862745105</v>
      </c>
      <c r="L157" s="38">
        <v>-0.10777537021309352</v>
      </c>
      <c r="M157" s="38">
        <v>-1.946473679945232</v>
      </c>
      <c r="N157" s="38">
        <v>-9.1828350271320573</v>
      </c>
      <c r="O157" s="27"/>
    </row>
    <row r="158" spans="1:15" x14ac:dyDescent="0.25">
      <c r="A158" s="16" t="s">
        <v>1023</v>
      </c>
      <c r="B158" s="29">
        <v>41.806367999999999</v>
      </c>
      <c r="C158" s="38">
        <v>20</v>
      </c>
      <c r="D158" s="38">
        <v>80</v>
      </c>
      <c r="E158" s="38">
        <v>400</v>
      </c>
      <c r="F158" s="38">
        <v>0.47839601852043212</v>
      </c>
      <c r="G158" s="38">
        <v>1.9135840740817285</v>
      </c>
      <c r="H158" s="38">
        <v>9.5679203704086415</v>
      </c>
      <c r="I158" s="38">
        <v>-9.1139610389610333</v>
      </c>
      <c r="J158" s="38">
        <v>-141.72247557003254</v>
      </c>
      <c r="K158" s="38">
        <v>-670.42156862745105</v>
      </c>
      <c r="L158" s="38">
        <v>2.6175514972627489E-2</v>
      </c>
      <c r="M158" s="38">
        <v>-1.410670139202348</v>
      </c>
      <c r="N158" s="38">
        <v>-6.5038173234176373</v>
      </c>
      <c r="O158" s="27"/>
    </row>
    <row r="159" spans="1:15" x14ac:dyDescent="0.25">
      <c r="A159" s="16" t="s">
        <v>1024</v>
      </c>
      <c r="B159" s="35">
        <v>50.725059840000007</v>
      </c>
      <c r="C159" s="38">
        <v>20</v>
      </c>
      <c r="D159" s="38">
        <v>80</v>
      </c>
      <c r="E159" s="38">
        <v>400</v>
      </c>
      <c r="F159" s="38">
        <v>0.39428243284650993</v>
      </c>
      <c r="G159" s="38">
        <v>1.5771297313860397</v>
      </c>
      <c r="H159" s="38">
        <v>7.885648656930198</v>
      </c>
      <c r="I159" s="38">
        <v>-9.1139610389610333</v>
      </c>
      <c r="J159" s="38">
        <v>-141.72247557003254</v>
      </c>
      <c r="K159" s="38">
        <v>-670.42156862745105</v>
      </c>
      <c r="L159" s="38">
        <v>-5.7938070701294697E-2</v>
      </c>
      <c r="M159" s="38">
        <v>-1.7471244818980367</v>
      </c>
      <c r="N159" s="38">
        <v>-8.1860890368960817</v>
      </c>
      <c r="O159" s="27"/>
    </row>
    <row r="160" spans="1:15" x14ac:dyDescent="0.25">
      <c r="A160" s="16" t="s">
        <v>1152</v>
      </c>
      <c r="B160" s="29">
        <v>30</v>
      </c>
      <c r="C160" s="38">
        <v>23.75</v>
      </c>
      <c r="D160" s="38">
        <v>190</v>
      </c>
      <c r="E160" s="38">
        <v>950</v>
      </c>
      <c r="F160" s="38">
        <v>0.79166666666666663</v>
      </c>
      <c r="G160" s="38">
        <v>6.333333333333333</v>
      </c>
      <c r="H160" s="38">
        <v>31.666666666666668</v>
      </c>
      <c r="I160" s="38">
        <v>-5.3639610389610333</v>
      </c>
      <c r="J160" s="38">
        <v>-31.722475570032543</v>
      </c>
      <c r="K160" s="38">
        <v>-120.42156862745105</v>
      </c>
      <c r="L160" s="38">
        <v>0.339446163118862</v>
      </c>
      <c r="M160" s="38">
        <v>3.0090791200492566</v>
      </c>
      <c r="N160" s="38">
        <v>15.594928972840389</v>
      </c>
      <c r="O160" s="27" t="s">
        <v>603</v>
      </c>
    </row>
    <row r="161" spans="1:15" x14ac:dyDescent="0.25">
      <c r="A161" s="16" t="s">
        <v>1033</v>
      </c>
      <c r="B161" s="29">
        <v>13.335000000000001</v>
      </c>
      <c r="C161" s="38">
        <v>12</v>
      </c>
      <c r="D161" s="38">
        <v>96</v>
      </c>
      <c r="E161" s="38">
        <v>480</v>
      </c>
      <c r="F161" s="38">
        <v>0.8998875140607423</v>
      </c>
      <c r="G161" s="38">
        <v>7.1991001124859384</v>
      </c>
      <c r="H161" s="38">
        <v>35.995500562429697</v>
      </c>
      <c r="I161" s="38">
        <v>-17.113961038961033</v>
      </c>
      <c r="J161" s="38">
        <v>-125.72247557003254</v>
      </c>
      <c r="K161" s="38">
        <v>-590.42156862745105</v>
      </c>
      <c r="L161" s="38">
        <v>0.44766701051293767</v>
      </c>
      <c r="M161" s="38">
        <v>3.874845899201862</v>
      </c>
      <c r="N161" s="38">
        <v>19.923762868603418</v>
      </c>
      <c r="O161" s="27"/>
    </row>
    <row r="162" spans="1:15" x14ac:dyDescent="0.25">
      <c r="A162" s="16" t="s">
        <v>1193</v>
      </c>
      <c r="B162" s="29">
        <v>98.679000000000002</v>
      </c>
      <c r="C162" s="38">
        <v>27</v>
      </c>
      <c r="D162" s="38">
        <v>216</v>
      </c>
      <c r="E162" s="38">
        <v>1080</v>
      </c>
      <c r="F162" s="38">
        <v>0.27361444684279329</v>
      </c>
      <c r="G162" s="38">
        <v>2.1889155747423463</v>
      </c>
      <c r="H162" s="38">
        <v>10.944577873711731</v>
      </c>
      <c r="I162" s="38">
        <v>-2.1139610389610333</v>
      </c>
      <c r="J162" s="38">
        <v>-5.7224755700325431</v>
      </c>
      <c r="K162" s="38">
        <v>9.5784313725489483</v>
      </c>
      <c r="L162" s="38">
        <v>-0.17860605670501134</v>
      </c>
      <c r="M162" s="38">
        <v>-1.1353386385417301</v>
      </c>
      <c r="N162" s="38">
        <v>-5.1271598201145476</v>
      </c>
      <c r="O162" s="27"/>
    </row>
    <row r="163" spans="1:15" x14ac:dyDescent="0.25">
      <c r="A163" s="16" t="s">
        <v>1289</v>
      </c>
      <c r="B163" s="29">
        <v>180</v>
      </c>
      <c r="C163" s="38">
        <v>52</v>
      </c>
      <c r="D163" s="38">
        <v>416</v>
      </c>
      <c r="E163" s="38">
        <v>2080</v>
      </c>
      <c r="F163" s="38">
        <v>0.28888888888888886</v>
      </c>
      <c r="G163" s="38">
        <v>2.3111111111111109</v>
      </c>
      <c r="H163" s="38">
        <v>11.555555555555555</v>
      </c>
      <c r="I163" s="38">
        <v>22.886038961038967</v>
      </c>
      <c r="J163" s="38">
        <v>194.27752442996746</v>
      </c>
      <c r="K163" s="38">
        <v>1009.5784313725489</v>
      </c>
      <c r="L163" s="38">
        <v>-0.16333161465891577</v>
      </c>
      <c r="M163" s="38">
        <v>-1.0131431021729655</v>
      </c>
      <c r="N163" s="38">
        <v>-4.5161821382707235</v>
      </c>
      <c r="O163" s="27"/>
    </row>
    <row r="164" spans="1:15" x14ac:dyDescent="0.25">
      <c r="A164" s="16" t="s">
        <v>1153</v>
      </c>
      <c r="B164" s="29">
        <v>100</v>
      </c>
      <c r="C164" s="38">
        <v>24</v>
      </c>
      <c r="D164" s="38">
        <v>192</v>
      </c>
      <c r="E164" s="38">
        <v>960</v>
      </c>
      <c r="F164" s="38">
        <v>0.24</v>
      </c>
      <c r="G164" s="38">
        <v>1.92</v>
      </c>
      <c r="H164" s="38">
        <v>9.6</v>
      </c>
      <c r="I164" s="38">
        <v>-5.1139610389610333</v>
      </c>
      <c r="J164" s="38">
        <v>-29.722475570032543</v>
      </c>
      <c r="K164" s="38">
        <v>-110.42156862745105</v>
      </c>
      <c r="L164" s="38">
        <v>-0.21222050354780464</v>
      </c>
      <c r="M164" s="38">
        <v>-1.4042542132840765</v>
      </c>
      <c r="N164" s="38">
        <v>-6.4717376938262792</v>
      </c>
      <c r="O164" s="27"/>
    </row>
    <row r="165" spans="1:15" x14ac:dyDescent="0.25">
      <c r="A165" s="16" t="s">
        <v>1117</v>
      </c>
      <c r="B165" s="35">
        <v>45</v>
      </c>
      <c r="C165" s="38">
        <v>19</v>
      </c>
      <c r="D165" s="38">
        <v>152</v>
      </c>
      <c r="E165" s="38">
        <v>760</v>
      </c>
      <c r="F165" s="38">
        <v>0.42222222222222222</v>
      </c>
      <c r="G165" s="38">
        <v>3.3777777777777778</v>
      </c>
      <c r="H165" s="38">
        <v>16.888888888888889</v>
      </c>
      <c r="I165" s="38">
        <v>-10.113961038961033</v>
      </c>
      <c r="J165" s="38">
        <v>-69.722475570032543</v>
      </c>
      <c r="K165" s="38">
        <v>-310.42156862745105</v>
      </c>
      <c r="L165" s="38">
        <v>-2.999828132558241E-2</v>
      </c>
      <c r="M165" s="38">
        <v>5.3523564493701326E-2</v>
      </c>
      <c r="N165" s="38">
        <v>0.81715119506261047</v>
      </c>
      <c r="O165" s="27"/>
    </row>
    <row r="166" spans="1:15" x14ac:dyDescent="0.25">
      <c r="A166" s="16" t="s">
        <v>1126</v>
      </c>
      <c r="B166" s="35">
        <v>94.05</v>
      </c>
      <c r="C166" s="38">
        <v>20</v>
      </c>
      <c r="D166" s="38">
        <v>160</v>
      </c>
      <c r="E166" s="38">
        <v>800</v>
      </c>
      <c r="F166" s="38">
        <v>0.21265284423179159</v>
      </c>
      <c r="G166" s="38">
        <v>1.7012227538543327</v>
      </c>
      <c r="H166" s="38">
        <v>8.5061137692716642</v>
      </c>
      <c r="I166" s="38">
        <v>-9.1139610389610333</v>
      </c>
      <c r="J166" s="38">
        <v>-61.722475570032543</v>
      </c>
      <c r="K166" s="38">
        <v>-270.42156862745105</v>
      </c>
      <c r="L166" s="38">
        <v>-0.23956765931601304</v>
      </c>
      <c r="M166" s="38">
        <v>-1.6230314594297437</v>
      </c>
      <c r="N166" s="38">
        <v>-7.5656239245546146</v>
      </c>
      <c r="O166" s="27"/>
    </row>
    <row r="167" spans="1:15" x14ac:dyDescent="0.25">
      <c r="A167" s="16" t="s">
        <v>1257</v>
      </c>
      <c r="B167" s="35">
        <v>132.6</v>
      </c>
      <c r="C167" s="38">
        <v>36.25</v>
      </c>
      <c r="D167" s="38">
        <v>290</v>
      </c>
      <c r="E167" s="38">
        <v>1450</v>
      </c>
      <c r="F167" s="38">
        <v>0.27337858220211164</v>
      </c>
      <c r="G167" s="38">
        <v>2.1870286576168931</v>
      </c>
      <c r="H167" s="38">
        <v>10.935143288084465</v>
      </c>
      <c r="I167" s="38">
        <v>7.1360389610389667</v>
      </c>
      <c r="J167" s="38">
        <v>68.277524429967457</v>
      </c>
      <c r="K167" s="38">
        <v>379.57843137254895</v>
      </c>
      <c r="L167" s="38">
        <v>-0.17884192134569299</v>
      </c>
      <c r="M167" s="38">
        <v>-1.1372255556671833</v>
      </c>
      <c r="N167" s="38">
        <v>-5.136594405741814</v>
      </c>
      <c r="O167" s="27"/>
    </row>
    <row r="168" spans="1:15" x14ac:dyDescent="0.25">
      <c r="A168" s="16" t="s">
        <v>1260</v>
      </c>
      <c r="B168" s="35">
        <v>254.32</v>
      </c>
      <c r="C168" s="38">
        <v>37.5</v>
      </c>
      <c r="D168" s="38">
        <v>300</v>
      </c>
      <c r="E168" s="38">
        <v>1500</v>
      </c>
      <c r="F168" s="38">
        <v>0.14745202893991821</v>
      </c>
      <c r="G168" s="38">
        <v>1.1796162315193457</v>
      </c>
      <c r="H168" s="38">
        <v>5.8980811575967289</v>
      </c>
      <c r="I168" s="38">
        <v>8.3860389610389667</v>
      </c>
      <c r="J168" s="38">
        <v>78.277524429967457</v>
      </c>
      <c r="K168" s="38">
        <v>429.57843137254895</v>
      </c>
      <c r="L168" s="38">
        <v>-0.30476847460788642</v>
      </c>
      <c r="M168" s="38">
        <v>-2.1446379817647307</v>
      </c>
      <c r="N168" s="38">
        <v>-10.173656536229551</v>
      </c>
      <c r="O168" s="27"/>
    </row>
    <row r="169" spans="1:15" x14ac:dyDescent="0.25">
      <c r="A169" s="16" t="s">
        <v>1058</v>
      </c>
      <c r="B169" s="35">
        <v>80.62</v>
      </c>
      <c r="C169" s="38">
        <v>13.75</v>
      </c>
      <c r="D169" s="38">
        <v>110</v>
      </c>
      <c r="E169" s="38">
        <v>550</v>
      </c>
      <c r="F169" s="38">
        <v>0.17055321260233192</v>
      </c>
      <c r="G169" s="38">
        <v>1.3644257008186553</v>
      </c>
      <c r="H169" s="38">
        <v>6.8221285040932766</v>
      </c>
      <c r="I169" s="38">
        <v>-15.363961038961033</v>
      </c>
      <c r="J169" s="38">
        <v>-111.72247557003254</v>
      </c>
      <c r="K169" s="38">
        <v>-520.42156862745105</v>
      </c>
      <c r="L169" s="38">
        <v>-0.28166729094547271</v>
      </c>
      <c r="M169" s="38">
        <v>-1.9598285124654211</v>
      </c>
      <c r="N169" s="38">
        <v>-9.2496091897330022</v>
      </c>
      <c r="O169" s="27"/>
    </row>
    <row r="170" spans="1:15" x14ac:dyDescent="0.25">
      <c r="A170" s="16" t="s">
        <v>1208</v>
      </c>
      <c r="B170" s="35">
        <v>57.12</v>
      </c>
      <c r="C170" s="38">
        <v>28.125</v>
      </c>
      <c r="D170" s="38">
        <v>225</v>
      </c>
      <c r="E170" s="38">
        <v>1125</v>
      </c>
      <c r="F170" s="38">
        <v>0.49238445378151263</v>
      </c>
      <c r="G170" s="38">
        <v>3.9390756302521011</v>
      </c>
      <c r="H170" s="38">
        <v>19.695378151260506</v>
      </c>
      <c r="I170" s="38">
        <v>-0.98896103896103327</v>
      </c>
      <c r="J170" s="38">
        <v>3.2775244299674569</v>
      </c>
      <c r="K170" s="38">
        <v>54.578431372548948</v>
      </c>
      <c r="L170" s="38">
        <v>4.0163950233708001E-2</v>
      </c>
      <c r="M170" s="38">
        <v>0.61482141696802461</v>
      </c>
      <c r="N170" s="38">
        <v>3.6236404574342274</v>
      </c>
      <c r="O170" s="27"/>
    </row>
    <row r="171" spans="1:15" x14ac:dyDescent="0.25">
      <c r="A171" s="16" t="s">
        <v>1231</v>
      </c>
      <c r="B171" s="44">
        <v>18.489999999999998</v>
      </c>
      <c r="C171" s="38">
        <v>31.25</v>
      </c>
      <c r="D171" s="38">
        <v>250</v>
      </c>
      <c r="E171" s="38">
        <v>1250</v>
      </c>
      <c r="F171" s="38">
        <v>1.6901027582477015</v>
      </c>
      <c r="G171" s="38">
        <v>13.520822065981612</v>
      </c>
      <c r="H171" s="38">
        <v>67.604110329908067</v>
      </c>
      <c r="I171" s="38">
        <v>2.1360389610389667</v>
      </c>
      <c r="J171" s="38">
        <v>28.277524429967457</v>
      </c>
      <c r="K171" s="38">
        <v>179.57843137254895</v>
      </c>
      <c r="L171" s="38">
        <v>1.2378822546998969</v>
      </c>
      <c r="M171" s="38">
        <v>10.196567852697536</v>
      </c>
      <c r="N171" s="38">
        <v>51.532372636081789</v>
      </c>
      <c r="O171" s="27"/>
    </row>
    <row r="172" spans="1:15" x14ac:dyDescent="0.25">
      <c r="A172" s="16" t="s">
        <v>1267</v>
      </c>
      <c r="B172" s="44">
        <v>85.25</v>
      </c>
      <c r="C172" s="38">
        <v>40</v>
      </c>
      <c r="D172" s="38">
        <v>320</v>
      </c>
      <c r="E172" s="38">
        <v>1600</v>
      </c>
      <c r="F172" s="38">
        <v>0.46920821114369504</v>
      </c>
      <c r="G172" s="38">
        <v>3.7536656891495603</v>
      </c>
      <c r="H172" s="38">
        <v>18.768328445747802</v>
      </c>
      <c r="I172" s="38">
        <v>10.886038961038967</v>
      </c>
      <c r="J172" s="38">
        <v>98.277524429967457</v>
      </c>
      <c r="K172" s="38">
        <v>529.57843137254895</v>
      </c>
      <c r="L172" s="38">
        <v>1.6987707595890411E-2</v>
      </c>
      <c r="M172" s="38">
        <v>0.42941147586548389</v>
      </c>
      <c r="N172" s="38">
        <v>2.6965907519215229</v>
      </c>
      <c r="O172" s="27" t="s">
        <v>483</v>
      </c>
    </row>
    <row r="173" spans="1:15" x14ac:dyDescent="0.25">
      <c r="A173" s="16" t="s">
        <v>1268</v>
      </c>
      <c r="B173" s="44">
        <v>85.25</v>
      </c>
      <c r="C173" s="38">
        <v>40</v>
      </c>
      <c r="D173" s="38">
        <v>320</v>
      </c>
      <c r="E173" s="38">
        <v>1600</v>
      </c>
      <c r="F173" s="38">
        <v>0.46920821114369504</v>
      </c>
      <c r="G173" s="38">
        <v>3.7536656891495603</v>
      </c>
      <c r="H173" s="38">
        <v>18.768328445747802</v>
      </c>
      <c r="I173" s="38">
        <v>10.886038961038967</v>
      </c>
      <c r="J173" s="38">
        <v>98.277524429967457</v>
      </c>
      <c r="K173" s="38">
        <v>529.57843137254895</v>
      </c>
      <c r="L173" s="38">
        <v>1.6987707595890411E-2</v>
      </c>
      <c r="M173" s="38">
        <v>0.42941147586548389</v>
      </c>
      <c r="N173" s="38">
        <v>2.6965907519215229</v>
      </c>
      <c r="O173" s="27" t="s">
        <v>483</v>
      </c>
    </row>
    <row r="174" spans="1:15" x14ac:dyDescent="0.25">
      <c r="A174" s="16" t="s">
        <v>1028</v>
      </c>
      <c r="B174" s="35">
        <v>77.39</v>
      </c>
      <c r="C174" s="38">
        <v>11.25</v>
      </c>
      <c r="D174" s="38">
        <v>90</v>
      </c>
      <c r="E174" s="38">
        <v>450</v>
      </c>
      <c r="F174" s="38">
        <v>0.14536761855536892</v>
      </c>
      <c r="G174" s="38">
        <v>1.1629409484429514</v>
      </c>
      <c r="H174" s="38">
        <v>5.8147047422147562</v>
      </c>
      <c r="I174" s="38">
        <v>-17.863961038961033</v>
      </c>
      <c r="J174" s="38">
        <v>-131.72247557003254</v>
      </c>
      <c r="K174" s="38">
        <v>-620.42156862745105</v>
      </c>
      <c r="L174" s="38">
        <v>-0.30685288499243568</v>
      </c>
      <c r="M174" s="38">
        <v>-2.1613132648411248</v>
      </c>
      <c r="N174" s="38">
        <v>-10.257032951611523</v>
      </c>
      <c r="O174" s="27" t="s">
        <v>492</v>
      </c>
    </row>
    <row r="175" spans="1:15" x14ac:dyDescent="0.25">
      <c r="A175" s="16" t="s">
        <v>1100</v>
      </c>
      <c r="B175" s="35">
        <v>54</v>
      </c>
      <c r="C175" s="38">
        <v>18.75</v>
      </c>
      <c r="D175" s="38">
        <v>150</v>
      </c>
      <c r="E175" s="38">
        <v>700</v>
      </c>
      <c r="F175" s="38">
        <v>0.34722222222222221</v>
      </c>
      <c r="G175" s="38">
        <v>2.7777777777777777</v>
      </c>
      <c r="H175" s="38">
        <v>12.962962962962964</v>
      </c>
      <c r="I175" s="38">
        <v>-10.363961038961033</v>
      </c>
      <c r="J175" s="38">
        <v>-71.722475570032543</v>
      </c>
      <c r="K175" s="38">
        <v>-370.42156862745105</v>
      </c>
      <c r="L175" s="38">
        <v>-0.10499828132558242</v>
      </c>
      <c r="M175" s="38">
        <v>-0.54647643550629876</v>
      </c>
      <c r="N175" s="38">
        <v>-3.1087747308633151</v>
      </c>
      <c r="O175" s="27" t="s">
        <v>503</v>
      </c>
    </row>
    <row r="176" spans="1:15" x14ac:dyDescent="0.25">
      <c r="A176" s="16" t="s">
        <v>1075</v>
      </c>
      <c r="B176" s="35">
        <v>49</v>
      </c>
      <c r="C176" s="38">
        <v>16.25</v>
      </c>
      <c r="D176" s="38">
        <v>130</v>
      </c>
      <c r="E176" s="38">
        <v>600</v>
      </c>
      <c r="F176" s="38">
        <v>0.33163265306122447</v>
      </c>
      <c r="G176" s="38">
        <v>2.6530612244897958</v>
      </c>
      <c r="H176" s="38">
        <v>12.244897959183673</v>
      </c>
      <c r="I176" s="38">
        <v>-12.863961038961033</v>
      </c>
      <c r="J176" s="38">
        <v>-91.722475570032543</v>
      </c>
      <c r="K176" s="38">
        <v>-470.42156862745105</v>
      </c>
      <c r="L176" s="38">
        <v>-0.12058785048658016</v>
      </c>
      <c r="M176" s="38">
        <v>-0.67119298879428069</v>
      </c>
      <c r="N176" s="38">
        <v>-3.826839734642606</v>
      </c>
      <c r="O176" s="27" t="s">
        <v>503</v>
      </c>
    </row>
    <row r="177" spans="1:15" x14ac:dyDescent="0.25">
      <c r="A177" s="16" t="s">
        <v>1029</v>
      </c>
      <c r="B177" s="29">
        <v>28.5</v>
      </c>
      <c r="C177" s="38">
        <v>12.5</v>
      </c>
      <c r="D177" s="38">
        <v>100</v>
      </c>
      <c r="E177" s="38">
        <v>450</v>
      </c>
      <c r="F177" s="38">
        <v>0.43859649122807015</v>
      </c>
      <c r="G177" s="38">
        <v>3.5087719298245612</v>
      </c>
      <c r="H177" s="38">
        <v>15.789473684210526</v>
      </c>
      <c r="I177" s="38">
        <v>-16.613961038961033</v>
      </c>
      <c r="J177" s="38">
        <v>-121.72247557003254</v>
      </c>
      <c r="K177" s="38">
        <v>-620.42156862745105</v>
      </c>
      <c r="L177" s="38">
        <v>-1.362401231973448E-2</v>
      </c>
      <c r="M177" s="38">
        <v>0.18451771654048477</v>
      </c>
      <c r="N177" s="38">
        <v>-0.28226400961575315</v>
      </c>
      <c r="O177" s="27" t="s">
        <v>503</v>
      </c>
    </row>
    <row r="178" spans="1:15" x14ac:dyDescent="0.25">
      <c r="A178" s="16" t="s">
        <v>1215</v>
      </c>
      <c r="B178" s="29">
        <v>83.719999999999985</v>
      </c>
      <c r="C178" s="38">
        <v>30</v>
      </c>
      <c r="D178" s="38">
        <v>240</v>
      </c>
      <c r="E178" s="38">
        <v>1200</v>
      </c>
      <c r="F178" s="38">
        <v>0.35833731485905407</v>
      </c>
      <c r="G178" s="38">
        <v>2.8666985188724325</v>
      </c>
      <c r="H178" s="38">
        <v>14.333492594362163</v>
      </c>
      <c r="I178" s="38">
        <v>0.88603896103896673</v>
      </c>
      <c r="J178" s="38">
        <v>18.277524429967457</v>
      </c>
      <c r="K178" s="38">
        <v>129.57843137254895</v>
      </c>
      <c r="L178" s="38">
        <v>-9.3883188688750563E-2</v>
      </c>
      <c r="M178" s="38">
        <v>-0.4575556944116439</v>
      </c>
      <c r="N178" s="38">
        <v>-1.7382450994641161</v>
      </c>
      <c r="O178" s="27" t="s">
        <v>603</v>
      </c>
    </row>
    <row r="179" spans="1:15" x14ac:dyDescent="0.25">
      <c r="A179" s="16" t="s">
        <v>1131</v>
      </c>
      <c r="B179" s="29">
        <v>80.75</v>
      </c>
      <c r="C179" s="38">
        <v>24</v>
      </c>
      <c r="D179" s="38">
        <v>175</v>
      </c>
      <c r="E179" s="38">
        <v>800</v>
      </c>
      <c r="F179" s="38">
        <v>0.29721362229102166</v>
      </c>
      <c r="G179" s="38">
        <v>2.1671826625386998</v>
      </c>
      <c r="H179" s="38">
        <v>9.9071207430340564</v>
      </c>
      <c r="I179" s="38">
        <v>-5.1139610389610333</v>
      </c>
      <c r="J179" s="38">
        <v>-46.722475570032543</v>
      </c>
      <c r="K179" s="38">
        <v>-270.42156862745105</v>
      </c>
      <c r="L179" s="38">
        <v>-0.15500688125678297</v>
      </c>
      <c r="M179" s="38">
        <v>-1.1570715507453766</v>
      </c>
      <c r="N179" s="38">
        <v>-6.1646169507922224</v>
      </c>
      <c r="O179" s="27" t="s">
        <v>603</v>
      </c>
    </row>
    <row r="180" spans="1:15" x14ac:dyDescent="0.25">
      <c r="A180" s="16" t="s">
        <v>1154</v>
      </c>
      <c r="B180" s="29">
        <v>28.125</v>
      </c>
      <c r="C180" s="38">
        <v>24.5</v>
      </c>
      <c r="D180" s="38">
        <v>196</v>
      </c>
      <c r="E180" s="38">
        <v>980</v>
      </c>
      <c r="F180" s="38">
        <v>0.87111111111111106</v>
      </c>
      <c r="G180" s="38">
        <v>6.9688888888888885</v>
      </c>
      <c r="H180" s="38">
        <v>34.844444444444441</v>
      </c>
      <c r="I180" s="38">
        <v>-4.6139610389610333</v>
      </c>
      <c r="J180" s="38">
        <v>-25.722475570032543</v>
      </c>
      <c r="K180" s="38">
        <v>-90.421568627451052</v>
      </c>
      <c r="L180" s="38">
        <v>0.41889060756330643</v>
      </c>
      <c r="M180" s="38">
        <v>3.644634675604812</v>
      </c>
      <c r="N180" s="38">
        <v>18.772706750618163</v>
      </c>
      <c r="O180" s="27" t="s">
        <v>603</v>
      </c>
    </row>
    <row r="181" spans="1:15" x14ac:dyDescent="0.25">
      <c r="A181" s="16" t="s">
        <v>1290</v>
      </c>
      <c r="B181" s="35">
        <v>201.6</v>
      </c>
      <c r="C181" s="38">
        <v>52.5</v>
      </c>
      <c r="D181" s="38">
        <v>420</v>
      </c>
      <c r="E181" s="38">
        <v>2100</v>
      </c>
      <c r="F181" s="38">
        <v>0.26041666666666669</v>
      </c>
      <c r="G181" s="38">
        <v>2.0833333333333335</v>
      </c>
      <c r="H181" s="38">
        <v>10.416666666666666</v>
      </c>
      <c r="I181" s="38">
        <v>23.386038961038967</v>
      </c>
      <c r="J181" s="38">
        <v>198.27752442996746</v>
      </c>
      <c r="K181" s="38">
        <v>1029.5784313725489</v>
      </c>
      <c r="L181" s="38">
        <v>-0.19180383688113795</v>
      </c>
      <c r="M181" s="38">
        <v>-1.240920879950743</v>
      </c>
      <c r="N181" s="38">
        <v>-5.6550710271596127</v>
      </c>
      <c r="O181" s="27" t="s">
        <v>603</v>
      </c>
    </row>
    <row r="182" spans="1:15" x14ac:dyDescent="0.25">
      <c r="A182" s="16" t="s">
        <v>1043</v>
      </c>
      <c r="B182" s="29">
        <v>27.870912000000001</v>
      </c>
      <c r="C182" s="38">
        <v>14.375</v>
      </c>
      <c r="D182" s="38">
        <v>115</v>
      </c>
      <c r="E182" s="38">
        <v>500</v>
      </c>
      <c r="F182" s="38">
        <v>0.51577070746734088</v>
      </c>
      <c r="G182" s="38">
        <v>4.1261656597387271</v>
      </c>
      <c r="H182" s="38">
        <v>17.939850694516203</v>
      </c>
      <c r="I182" s="38">
        <v>-14.738961038961033</v>
      </c>
      <c r="J182" s="38">
        <v>-106.72247557003254</v>
      </c>
      <c r="K182" s="38">
        <v>-570.42156862745105</v>
      </c>
      <c r="L182" s="38">
        <v>6.3550203919536252E-2</v>
      </c>
      <c r="M182" s="38">
        <v>0.80191144645465062</v>
      </c>
      <c r="N182" s="38">
        <v>1.8681130006899238</v>
      </c>
      <c r="O182" s="27" t="s">
        <v>603</v>
      </c>
    </row>
    <row r="183" spans="1:15" x14ac:dyDescent="0.25">
      <c r="A183" s="16" t="s">
        <v>1280</v>
      </c>
      <c r="B183" s="29">
        <v>144</v>
      </c>
      <c r="C183" s="38">
        <v>45</v>
      </c>
      <c r="D183" s="38">
        <v>360</v>
      </c>
      <c r="E183" s="38">
        <v>1800</v>
      </c>
      <c r="F183" s="38">
        <v>0.3125</v>
      </c>
      <c r="G183" s="38">
        <v>2.5</v>
      </c>
      <c r="H183" s="38">
        <v>12.5</v>
      </c>
      <c r="I183" s="38">
        <v>15.886038961038967</v>
      </c>
      <c r="J183" s="38">
        <v>138.27752442996746</v>
      </c>
      <c r="K183" s="38">
        <v>729.57843137254895</v>
      </c>
      <c r="L183" s="38">
        <v>-0.13972050354780463</v>
      </c>
      <c r="M183" s="38">
        <v>-0.82425421328407644</v>
      </c>
      <c r="N183" s="38">
        <v>-3.5717376938262788</v>
      </c>
      <c r="O183" s="27"/>
    </row>
    <row r="184" spans="1:15" x14ac:dyDescent="0.25">
      <c r="A184" s="16" t="s">
        <v>1244</v>
      </c>
      <c r="B184" s="35">
        <v>180</v>
      </c>
      <c r="C184" s="38">
        <v>35</v>
      </c>
      <c r="D184" s="38">
        <v>280</v>
      </c>
      <c r="E184" s="38">
        <v>1400</v>
      </c>
      <c r="F184" s="38">
        <v>0.19444444444444445</v>
      </c>
      <c r="G184" s="38">
        <v>1.5555555555555556</v>
      </c>
      <c r="H184" s="38">
        <v>7.7777777777777777</v>
      </c>
      <c r="I184" s="38">
        <v>5.8860389610389667</v>
      </c>
      <c r="J184" s="38">
        <v>58.277524429967457</v>
      </c>
      <c r="K184" s="38">
        <v>329.57843137254895</v>
      </c>
      <c r="L184" s="38">
        <v>-0.25777605910336021</v>
      </c>
      <c r="M184" s="38">
        <v>-1.7686986577285209</v>
      </c>
      <c r="N184" s="38">
        <v>-8.2939599160485002</v>
      </c>
      <c r="O184" s="27" t="s">
        <v>799</v>
      </c>
    </row>
    <row r="185" spans="1:15" x14ac:dyDescent="0.25">
      <c r="A185" s="16" t="s">
        <v>1274</v>
      </c>
      <c r="B185" s="35">
        <v>110</v>
      </c>
      <c r="C185" s="38">
        <v>42</v>
      </c>
      <c r="D185" s="38">
        <v>336</v>
      </c>
      <c r="E185" s="38">
        <v>1680</v>
      </c>
      <c r="F185" s="38">
        <v>0.38181818181818183</v>
      </c>
      <c r="G185" s="38">
        <v>3.0545454545454547</v>
      </c>
      <c r="H185" s="38">
        <v>15.272727272727273</v>
      </c>
      <c r="I185" s="38">
        <v>12.886038961038967</v>
      </c>
      <c r="J185" s="38">
        <v>114.27752442996746</v>
      </c>
      <c r="K185" s="38">
        <v>609.57843137254895</v>
      </c>
      <c r="L185" s="38">
        <v>-7.0402321729622797E-2</v>
      </c>
      <c r="M185" s="38">
        <v>-0.26970875873862177</v>
      </c>
      <c r="N185" s="38">
        <v>-0.79901042109900544</v>
      </c>
      <c r="O185" s="27" t="s">
        <v>603</v>
      </c>
    </row>
    <row r="186" spans="1:15" x14ac:dyDescent="0.25">
      <c r="A186" s="16" t="s">
        <v>1245</v>
      </c>
      <c r="B186" s="35">
        <v>66</v>
      </c>
      <c r="C186" s="38">
        <v>35</v>
      </c>
      <c r="D186" s="38">
        <v>280</v>
      </c>
      <c r="E186" s="38">
        <v>1400</v>
      </c>
      <c r="F186" s="38">
        <v>0.53030303030303028</v>
      </c>
      <c r="G186" s="38">
        <v>4.2424242424242422</v>
      </c>
      <c r="H186" s="38">
        <v>21.212121212121211</v>
      </c>
      <c r="I186" s="38">
        <v>5.8860389610389667</v>
      </c>
      <c r="J186" s="38">
        <v>58.277524429967457</v>
      </c>
      <c r="K186" s="38">
        <v>329.57843137254895</v>
      </c>
      <c r="L186" s="38">
        <v>7.8082526755225645E-2</v>
      </c>
      <c r="M186" s="38">
        <v>0.91817002914016577</v>
      </c>
      <c r="N186" s="38">
        <v>5.1403835182949322</v>
      </c>
      <c r="O186" s="27" t="s">
        <v>603</v>
      </c>
    </row>
    <row r="187" spans="1:15" x14ac:dyDescent="0.25">
      <c r="A187" s="16" t="s">
        <v>1206</v>
      </c>
      <c r="B187" s="35">
        <v>48</v>
      </c>
      <c r="C187" s="38">
        <v>28</v>
      </c>
      <c r="D187" s="38">
        <v>224</v>
      </c>
      <c r="E187" s="38">
        <v>1120</v>
      </c>
      <c r="F187" s="38">
        <v>0.58333333333333337</v>
      </c>
      <c r="G187" s="38">
        <v>4.666666666666667</v>
      </c>
      <c r="H187" s="38">
        <v>23.333333333333332</v>
      </c>
      <c r="I187" s="38">
        <v>-1.1139610389610333</v>
      </c>
      <c r="J187" s="38">
        <v>2.2775244299674569</v>
      </c>
      <c r="K187" s="38">
        <v>49.578431372548948</v>
      </c>
      <c r="L187" s="38">
        <v>0.13111282978552874</v>
      </c>
      <c r="M187" s="38">
        <v>1.3424124533825905</v>
      </c>
      <c r="N187" s="38">
        <v>7.2615956395070533</v>
      </c>
      <c r="O187" s="27" t="s">
        <v>603</v>
      </c>
    </row>
    <row r="188" spans="1:15" x14ac:dyDescent="0.25">
      <c r="A188" s="16" t="s">
        <v>1207</v>
      </c>
      <c r="B188" s="35">
        <v>48</v>
      </c>
      <c r="C188" s="38">
        <v>28</v>
      </c>
      <c r="D188" s="38">
        <v>224</v>
      </c>
      <c r="E188" s="38">
        <v>1120</v>
      </c>
      <c r="F188" s="38">
        <v>0.58333333333333337</v>
      </c>
      <c r="G188" s="38">
        <v>4.666666666666667</v>
      </c>
      <c r="H188" s="38">
        <v>23.333333333333332</v>
      </c>
      <c r="I188" s="38">
        <v>-1.1139610389610333</v>
      </c>
      <c r="J188" s="38">
        <v>2.2775244299674569</v>
      </c>
      <c r="K188" s="38">
        <v>49.578431372548948</v>
      </c>
      <c r="L188" s="38">
        <v>0.13111282978552874</v>
      </c>
      <c r="M188" s="38">
        <v>1.3424124533825905</v>
      </c>
      <c r="N188" s="38">
        <v>7.2615956395070533</v>
      </c>
      <c r="O188" s="27" t="s">
        <v>603</v>
      </c>
    </row>
    <row r="189" spans="1:15" x14ac:dyDescent="0.25">
      <c r="A189" s="16" t="s">
        <v>1285</v>
      </c>
      <c r="B189" s="35">
        <v>171</v>
      </c>
      <c r="C189" s="38">
        <v>50</v>
      </c>
      <c r="D189" s="38">
        <v>400</v>
      </c>
      <c r="E189" s="38">
        <v>2000</v>
      </c>
      <c r="F189" s="38">
        <v>0.29239766081871343</v>
      </c>
      <c r="G189" s="38">
        <v>2.3391812865497075</v>
      </c>
      <c r="H189" s="38">
        <v>11.695906432748538</v>
      </c>
      <c r="I189" s="38">
        <v>20.886038961038967</v>
      </c>
      <c r="J189" s="38">
        <v>178.27752442996746</v>
      </c>
      <c r="K189" s="38">
        <v>929.57843137254895</v>
      </c>
      <c r="L189" s="38">
        <v>-0.1598228427290912</v>
      </c>
      <c r="M189" s="38">
        <v>-0.98507292673436897</v>
      </c>
      <c r="N189" s="38">
        <v>-4.3758312610777406</v>
      </c>
      <c r="O189" s="27" t="s">
        <v>603</v>
      </c>
    </row>
    <row r="190" spans="1:15" x14ac:dyDescent="0.25">
      <c r="A190" s="16" t="s">
        <v>1275</v>
      </c>
      <c r="B190" s="35">
        <v>130</v>
      </c>
      <c r="C190" s="38">
        <v>42</v>
      </c>
      <c r="D190" s="38">
        <v>336</v>
      </c>
      <c r="E190" s="38">
        <v>1680</v>
      </c>
      <c r="F190" s="38">
        <v>0.32307692307692309</v>
      </c>
      <c r="G190" s="38">
        <v>2.5846153846153848</v>
      </c>
      <c r="H190" s="38">
        <v>12.923076923076923</v>
      </c>
      <c r="I190" s="38">
        <v>12.886038961038967</v>
      </c>
      <c r="J190" s="38">
        <v>114.27752442996746</v>
      </c>
      <c r="K190" s="38">
        <v>609.57843137254895</v>
      </c>
      <c r="L190" s="38">
        <v>-0.12914358047088154</v>
      </c>
      <c r="M190" s="38">
        <v>-0.73963882866869168</v>
      </c>
      <c r="N190" s="38">
        <v>-3.1486607707493555</v>
      </c>
      <c r="O190" s="27" t="s">
        <v>603</v>
      </c>
    </row>
    <row r="191" spans="1:15" x14ac:dyDescent="0.25">
      <c r="A191" s="16" t="s">
        <v>1234</v>
      </c>
      <c r="B191" s="35">
        <v>54</v>
      </c>
      <c r="C191" s="38">
        <v>32</v>
      </c>
      <c r="D191" s="38">
        <v>256</v>
      </c>
      <c r="E191" s="38">
        <v>1280</v>
      </c>
      <c r="F191" s="38">
        <v>0.59259259259259256</v>
      </c>
      <c r="G191" s="38">
        <v>4.7407407407407405</v>
      </c>
      <c r="H191" s="38">
        <v>23.703703703703702</v>
      </c>
      <c r="I191" s="38">
        <v>2.8860389610389667</v>
      </c>
      <c r="J191" s="38">
        <v>34.277524429967457</v>
      </c>
      <c r="K191" s="38">
        <v>209.57843137254895</v>
      </c>
      <c r="L191" s="38">
        <v>0.14037208904478793</v>
      </c>
      <c r="M191" s="38">
        <v>1.416486527456664</v>
      </c>
      <c r="N191" s="38">
        <v>7.6319660098774236</v>
      </c>
      <c r="O191" s="27" t="s">
        <v>603</v>
      </c>
    </row>
    <row r="192" spans="1:15" x14ac:dyDescent="0.25">
      <c r="A192" s="16" t="s">
        <v>1286</v>
      </c>
      <c r="B192" s="35">
        <v>162</v>
      </c>
      <c r="C192" s="38">
        <v>50</v>
      </c>
      <c r="D192" s="38">
        <v>400</v>
      </c>
      <c r="E192" s="38">
        <v>2000</v>
      </c>
      <c r="F192" s="38">
        <v>0.30864197530864196</v>
      </c>
      <c r="G192" s="38">
        <v>2.4691358024691357</v>
      </c>
      <c r="H192" s="38">
        <v>12.345679012345679</v>
      </c>
      <c r="I192" s="38">
        <v>20.886038961038967</v>
      </c>
      <c r="J192" s="38">
        <v>178.27752442996746</v>
      </c>
      <c r="K192" s="38">
        <v>929.57843137254895</v>
      </c>
      <c r="L192" s="38">
        <v>-0.14357852823916267</v>
      </c>
      <c r="M192" s="38">
        <v>-0.85511841081494078</v>
      </c>
      <c r="N192" s="38">
        <v>-3.7260586814806</v>
      </c>
      <c r="O192" s="27" t="s">
        <v>603</v>
      </c>
    </row>
    <row r="193" spans="1:15" x14ac:dyDescent="0.25">
      <c r="A193" s="16" t="s">
        <v>1276</v>
      </c>
      <c r="B193" s="35">
        <v>130</v>
      </c>
      <c r="C193" s="38">
        <v>42</v>
      </c>
      <c r="D193" s="38">
        <v>336</v>
      </c>
      <c r="E193" s="38">
        <v>1680</v>
      </c>
      <c r="F193" s="38">
        <v>0.32307692307692309</v>
      </c>
      <c r="G193" s="38">
        <v>2.5846153846153848</v>
      </c>
      <c r="H193" s="38">
        <v>12.923076923076923</v>
      </c>
      <c r="I193" s="38">
        <v>12.886038961038967</v>
      </c>
      <c r="J193" s="38">
        <v>114.27752442996746</v>
      </c>
      <c r="K193" s="38">
        <v>609.57843137254895</v>
      </c>
      <c r="L193" s="38">
        <v>-0.12914358047088154</v>
      </c>
      <c r="M193" s="38">
        <v>-0.73963882866869168</v>
      </c>
      <c r="N193" s="38">
        <v>-3.1486607707493555</v>
      </c>
      <c r="O193" s="27" t="s">
        <v>603</v>
      </c>
    </row>
    <row r="194" spans="1:15" x14ac:dyDescent="0.25">
      <c r="A194" s="16" t="s">
        <v>1295</v>
      </c>
      <c r="B194" s="29">
        <v>162</v>
      </c>
      <c r="C194" s="38">
        <v>60</v>
      </c>
      <c r="D194" s="38">
        <v>480</v>
      </c>
      <c r="E194" s="38">
        <v>2400</v>
      </c>
      <c r="F194" s="38">
        <v>0.37037037037037035</v>
      </c>
      <c r="G194" s="38">
        <v>2.9629629629629628</v>
      </c>
      <c r="H194" s="38">
        <v>14.814814814814815</v>
      </c>
      <c r="I194" s="38">
        <v>30.886038961038967</v>
      </c>
      <c r="J194" s="38">
        <v>258.27752442996746</v>
      </c>
      <c r="K194" s="38">
        <v>1329.5784313725489</v>
      </c>
      <c r="L194" s="38">
        <v>-8.1850133177434281E-2</v>
      </c>
      <c r="M194" s="38">
        <v>-0.36129125032111364</v>
      </c>
      <c r="N194" s="38">
        <v>-1.2569228790114639</v>
      </c>
      <c r="O194" s="27" t="s">
        <v>603</v>
      </c>
    </row>
    <row r="195" spans="1:15" x14ac:dyDescent="0.25">
      <c r="A195" s="16" t="s">
        <v>1133</v>
      </c>
      <c r="B195" s="29">
        <v>70</v>
      </c>
      <c r="C195" s="38">
        <v>25</v>
      </c>
      <c r="D195" s="38">
        <v>150</v>
      </c>
      <c r="E195" s="38">
        <v>800</v>
      </c>
      <c r="F195" s="38">
        <v>0.35714285714285715</v>
      </c>
      <c r="G195" s="38">
        <v>2.1428571428571428</v>
      </c>
      <c r="H195" s="38">
        <v>11.428571428571429</v>
      </c>
      <c r="I195" s="38">
        <v>-4.1139610389610333</v>
      </c>
      <c r="J195" s="38">
        <v>-71.722475570032543</v>
      </c>
      <c r="K195" s="38">
        <v>-270.42156862745105</v>
      </c>
      <c r="L195" s="38">
        <v>-9.507764640494748E-2</v>
      </c>
      <c r="M195" s="38">
        <v>-1.1813970704269336</v>
      </c>
      <c r="N195" s="38">
        <v>-4.64316626525485</v>
      </c>
      <c r="O195" s="27" t="s">
        <v>697</v>
      </c>
    </row>
    <row r="196" spans="1:15" x14ac:dyDescent="0.25">
      <c r="A196" s="16" t="s">
        <v>1025</v>
      </c>
      <c r="B196" s="29">
        <v>32</v>
      </c>
      <c r="C196" s="38">
        <v>25</v>
      </c>
      <c r="D196" s="38">
        <v>75</v>
      </c>
      <c r="E196" s="38">
        <v>400</v>
      </c>
      <c r="F196" s="38">
        <v>0.78125</v>
      </c>
      <c r="G196" s="38">
        <v>2.34375</v>
      </c>
      <c r="H196" s="38">
        <v>12.5</v>
      </c>
      <c r="I196" s="38">
        <v>-4.1139610389610333</v>
      </c>
      <c r="J196" s="38">
        <v>-146.72247557003254</v>
      </c>
      <c r="K196" s="38">
        <v>-670.42156862745105</v>
      </c>
      <c r="L196" s="38">
        <v>0.32902949645219537</v>
      </c>
      <c r="M196" s="38">
        <v>-0.98050421328407644</v>
      </c>
      <c r="N196" s="38">
        <v>-3.5717376938262788</v>
      </c>
      <c r="O196" s="27" t="s">
        <v>697</v>
      </c>
    </row>
    <row r="197" spans="1:15" x14ac:dyDescent="0.25">
      <c r="A197" s="16" t="s">
        <v>1081</v>
      </c>
      <c r="B197" s="29">
        <v>90</v>
      </c>
      <c r="C197" s="38">
        <v>16</v>
      </c>
      <c r="D197" s="38">
        <v>128</v>
      </c>
      <c r="E197" s="38">
        <v>640</v>
      </c>
      <c r="F197" s="38">
        <v>0.17777777777777778</v>
      </c>
      <c r="G197" s="38">
        <v>1.4222222222222223</v>
      </c>
      <c r="H197" s="38">
        <v>7.1111111111111107</v>
      </c>
      <c r="I197" s="38">
        <v>-13.113961038961033</v>
      </c>
      <c r="J197" s="38">
        <v>-93.722475570032543</v>
      </c>
      <c r="K197" s="38">
        <v>-430.42156862745105</v>
      </c>
      <c r="L197" s="38">
        <v>-0.27444272577002682</v>
      </c>
      <c r="M197" s="38">
        <v>-1.9020319910618542</v>
      </c>
      <c r="N197" s="38">
        <v>-8.9606265827151681</v>
      </c>
      <c r="O197" s="27"/>
    </row>
    <row r="198" spans="1:15" x14ac:dyDescent="0.25">
      <c r="A198" s="16" t="s">
        <v>1070</v>
      </c>
      <c r="B198" s="29">
        <v>72</v>
      </c>
      <c r="C198" s="38">
        <v>15</v>
      </c>
      <c r="D198" s="38">
        <v>120</v>
      </c>
      <c r="E198" s="38">
        <v>600</v>
      </c>
      <c r="F198" s="38">
        <v>0.20833333333333334</v>
      </c>
      <c r="G198" s="38">
        <v>1.6666666666666667</v>
      </c>
      <c r="H198" s="38">
        <v>8.3333333333333339</v>
      </c>
      <c r="I198" s="38">
        <v>-14.113961038961033</v>
      </c>
      <c r="J198" s="38">
        <v>-101.72247557003254</v>
      </c>
      <c r="K198" s="38">
        <v>-470.42156862745105</v>
      </c>
      <c r="L198" s="38">
        <v>-0.24388717021447129</v>
      </c>
      <c r="M198" s="38">
        <v>-1.6575875466174097</v>
      </c>
      <c r="N198" s="38">
        <v>-7.7384043604929449</v>
      </c>
      <c r="O198" s="27" t="s">
        <v>544</v>
      </c>
    </row>
    <row r="199" spans="1:15" x14ac:dyDescent="0.25">
      <c r="A199" s="16" t="s">
        <v>1155</v>
      </c>
      <c r="B199" s="29">
        <v>64.48</v>
      </c>
      <c r="C199" s="38">
        <v>27</v>
      </c>
      <c r="D199" s="38">
        <v>198</v>
      </c>
      <c r="E199" s="38">
        <v>990</v>
      </c>
      <c r="F199" s="38">
        <v>0.41873449131513646</v>
      </c>
      <c r="G199" s="38">
        <v>3.0707196029776673</v>
      </c>
      <c r="H199" s="38">
        <v>15.353598014888336</v>
      </c>
      <c r="I199" s="38">
        <v>-2.1139610389610333</v>
      </c>
      <c r="J199" s="38">
        <v>-23.722475570032543</v>
      </c>
      <c r="K199" s="38">
        <v>-80.421568627451052</v>
      </c>
      <c r="L199" s="38">
        <v>-3.3486012232668172E-2</v>
      </c>
      <c r="M199" s="38">
        <v>-0.25353461030640911</v>
      </c>
      <c r="N199" s="38">
        <v>-0.71813967893794306</v>
      </c>
      <c r="O199" s="27" t="s">
        <v>603</v>
      </c>
    </row>
    <row r="200" spans="1:15" x14ac:dyDescent="0.25">
      <c r="A200" s="16" t="s">
        <v>1156</v>
      </c>
      <c r="B200" s="29">
        <v>60.760000000000005</v>
      </c>
      <c r="C200" s="38">
        <v>27</v>
      </c>
      <c r="D200" s="38">
        <v>198</v>
      </c>
      <c r="E200" s="38">
        <v>990</v>
      </c>
      <c r="F200" s="38">
        <v>0.44437129690585908</v>
      </c>
      <c r="G200" s="38">
        <v>3.2587228439763001</v>
      </c>
      <c r="H200" s="38">
        <v>16.293614219881501</v>
      </c>
      <c r="I200" s="38">
        <v>-2.1139610389610333</v>
      </c>
      <c r="J200" s="38">
        <v>-23.722475570032543</v>
      </c>
      <c r="K200" s="38">
        <v>-80.421568627451052</v>
      </c>
      <c r="L200" s="38">
        <v>-7.8492066419455497E-3</v>
      </c>
      <c r="M200" s="38">
        <v>-6.5531369307776366E-2</v>
      </c>
      <c r="N200" s="38">
        <v>0.22187652605522246</v>
      </c>
      <c r="O200" s="27" t="s">
        <v>603</v>
      </c>
    </row>
    <row r="201" spans="1:15" x14ac:dyDescent="0.25">
      <c r="A201" s="16" t="s">
        <v>1240</v>
      </c>
      <c r="B201" s="29">
        <v>92</v>
      </c>
      <c r="C201" s="38">
        <v>38.5</v>
      </c>
      <c r="D201" s="38">
        <v>275</v>
      </c>
      <c r="E201" s="38">
        <v>1375</v>
      </c>
      <c r="F201" s="38">
        <v>0.41847826086956524</v>
      </c>
      <c r="G201" s="38">
        <v>2.9891304347826089</v>
      </c>
      <c r="H201" s="38">
        <v>14.945652173913043</v>
      </c>
      <c r="I201" s="38">
        <v>9.3860389610389667</v>
      </c>
      <c r="J201" s="38">
        <v>53.277524429967457</v>
      </c>
      <c r="K201" s="38">
        <v>304.57843137254895</v>
      </c>
      <c r="L201" s="38">
        <v>-3.3742242678239387E-2</v>
      </c>
      <c r="M201" s="38">
        <v>-0.33512377850146757</v>
      </c>
      <c r="N201" s="38">
        <v>-1.1260855199132358</v>
      </c>
      <c r="O201" s="27" t="s">
        <v>603</v>
      </c>
    </row>
    <row r="202" spans="1:15" x14ac:dyDescent="0.25">
      <c r="A202" s="16" t="s">
        <v>1157</v>
      </c>
      <c r="B202" s="29">
        <v>67.5</v>
      </c>
      <c r="C202" s="38">
        <v>27</v>
      </c>
      <c r="D202" s="38">
        <v>198</v>
      </c>
      <c r="E202" s="38">
        <v>990</v>
      </c>
      <c r="F202" s="38">
        <v>0.4</v>
      </c>
      <c r="G202" s="38">
        <v>2.9333333333333331</v>
      </c>
      <c r="H202" s="38">
        <v>14.666666666666666</v>
      </c>
      <c r="I202" s="38">
        <v>-2.1139610389610333</v>
      </c>
      <c r="J202" s="38">
        <v>-23.722475570032543</v>
      </c>
      <c r="K202" s="38">
        <v>-80.421568627451052</v>
      </c>
      <c r="L202" s="38">
        <v>-5.2220503547804609E-2</v>
      </c>
      <c r="M202" s="38">
        <v>-0.39092087995074332</v>
      </c>
      <c r="N202" s="38">
        <v>-1.4050710271596127</v>
      </c>
      <c r="O202" s="27" t="s">
        <v>603</v>
      </c>
    </row>
    <row r="203" spans="1:15" x14ac:dyDescent="0.25">
      <c r="A203" s="16" t="s">
        <v>1158</v>
      </c>
      <c r="B203" s="29">
        <v>77.599999999999994</v>
      </c>
      <c r="C203" s="38">
        <v>27</v>
      </c>
      <c r="D203" s="38">
        <v>198</v>
      </c>
      <c r="E203" s="38">
        <v>990</v>
      </c>
      <c r="F203" s="38">
        <v>0.34793814432989695</v>
      </c>
      <c r="G203" s="38">
        <v>2.5515463917525776</v>
      </c>
      <c r="H203" s="38">
        <v>12.757731958762887</v>
      </c>
      <c r="I203" s="38">
        <v>-2.1139610389610333</v>
      </c>
      <c r="J203" s="38">
        <v>-23.722475570032543</v>
      </c>
      <c r="K203" s="38">
        <v>-80.421568627451052</v>
      </c>
      <c r="L203" s="38">
        <v>-0.10428235921790768</v>
      </c>
      <c r="M203" s="38">
        <v>-0.77270782153149886</v>
      </c>
      <c r="N203" s="38">
        <v>-3.3140057350633914</v>
      </c>
      <c r="O203" s="27" t="s">
        <v>603</v>
      </c>
    </row>
    <row r="204" spans="1:15" x14ac:dyDescent="0.25">
      <c r="A204" s="16" t="s">
        <v>1159</v>
      </c>
      <c r="B204" s="29">
        <v>80.510000000000005</v>
      </c>
      <c r="C204" s="38">
        <v>27</v>
      </c>
      <c r="D204" s="38">
        <v>198</v>
      </c>
      <c r="E204" s="38">
        <v>990</v>
      </c>
      <c r="F204" s="38">
        <v>0.335362066823997</v>
      </c>
      <c r="G204" s="38">
        <v>2.4593218233759782</v>
      </c>
      <c r="H204" s="38">
        <v>12.296609116879891</v>
      </c>
      <c r="I204" s="38">
        <v>-2.1139610389610333</v>
      </c>
      <c r="J204" s="38">
        <v>-23.722475570032543</v>
      </c>
      <c r="K204" s="38">
        <v>-80.421568627451052</v>
      </c>
      <c r="L204" s="38">
        <v>-0.11685843672380763</v>
      </c>
      <c r="M204" s="38">
        <v>-0.86493238990809829</v>
      </c>
      <c r="N204" s="38">
        <v>-3.775128576946388</v>
      </c>
      <c r="O204" s="27" t="s">
        <v>603</v>
      </c>
    </row>
    <row r="205" spans="1:15" x14ac:dyDescent="0.25">
      <c r="A205" s="16" t="s">
        <v>1160</v>
      </c>
      <c r="B205" s="29">
        <v>58.410000000000004</v>
      </c>
      <c r="C205" s="38">
        <v>27</v>
      </c>
      <c r="D205" s="38">
        <v>198</v>
      </c>
      <c r="E205" s="38">
        <v>990</v>
      </c>
      <c r="F205" s="38">
        <v>0.46224961479198762</v>
      </c>
      <c r="G205" s="38">
        <v>3.3898305084745761</v>
      </c>
      <c r="H205" s="38">
        <v>16.949152542372879</v>
      </c>
      <c r="I205" s="38">
        <v>-2.1139610389610333</v>
      </c>
      <c r="J205" s="38">
        <v>-23.722475570032543</v>
      </c>
      <c r="K205" s="38">
        <v>-80.421568627451052</v>
      </c>
      <c r="L205" s="38">
        <v>1.0029111244182987E-2</v>
      </c>
      <c r="M205" s="38">
        <v>6.5576295190499678E-2</v>
      </c>
      <c r="N205" s="38">
        <v>0.87741484854660001</v>
      </c>
      <c r="O205" s="27" t="s">
        <v>603</v>
      </c>
    </row>
    <row r="206" spans="1:15" x14ac:dyDescent="0.25">
      <c r="A206" s="16" t="s">
        <v>1161</v>
      </c>
      <c r="B206" s="29">
        <v>50.150000000000006</v>
      </c>
      <c r="C206" s="38">
        <v>27</v>
      </c>
      <c r="D206" s="38">
        <v>198</v>
      </c>
      <c r="E206" s="38">
        <v>990</v>
      </c>
      <c r="F206" s="38">
        <v>0.5383848454636091</v>
      </c>
      <c r="G206" s="38">
        <v>3.9481555333998002</v>
      </c>
      <c r="H206" s="38">
        <v>19.740777666999001</v>
      </c>
      <c r="I206" s="38">
        <v>-2.1139610389610333</v>
      </c>
      <c r="J206" s="38">
        <v>-23.722475570032543</v>
      </c>
      <c r="K206" s="38">
        <v>-80.421568627451052</v>
      </c>
      <c r="L206" s="38">
        <v>8.6164341915804465E-2</v>
      </c>
      <c r="M206" s="38">
        <v>0.62390132011572375</v>
      </c>
      <c r="N206" s="38">
        <v>3.6690399731727226</v>
      </c>
      <c r="O206" s="27" t="s">
        <v>603</v>
      </c>
    </row>
    <row r="207" spans="1:15" x14ac:dyDescent="0.25">
      <c r="A207" s="16" t="s">
        <v>1162</v>
      </c>
      <c r="B207" s="29">
        <v>90.597999999999999</v>
      </c>
      <c r="C207" s="38">
        <v>27</v>
      </c>
      <c r="D207" s="38">
        <v>198</v>
      </c>
      <c r="E207" s="38">
        <v>990</v>
      </c>
      <c r="F207" s="38">
        <v>0.29801982383717079</v>
      </c>
      <c r="G207" s="38">
        <v>2.1854787081392524</v>
      </c>
      <c r="H207" s="38">
        <v>10.927393540696263</v>
      </c>
      <c r="I207" s="38">
        <v>-2.1139610389610333</v>
      </c>
      <c r="J207" s="38">
        <v>-23.722475570032543</v>
      </c>
      <c r="K207" s="38">
        <v>-80.421568627451052</v>
      </c>
      <c r="L207" s="38">
        <v>-0.15420067971063384</v>
      </c>
      <c r="M207" s="38">
        <v>-1.1387755051448241</v>
      </c>
      <c r="N207" s="38">
        <v>-5.1443441531300156</v>
      </c>
      <c r="O207" s="27" t="s">
        <v>603</v>
      </c>
    </row>
    <row r="208" spans="1:15" x14ac:dyDescent="0.25">
      <c r="A208" s="16" t="s">
        <v>1163</v>
      </c>
      <c r="B208" s="29">
        <v>81.7</v>
      </c>
      <c r="C208" s="38">
        <v>27</v>
      </c>
      <c r="D208" s="38">
        <v>198</v>
      </c>
      <c r="E208" s="38">
        <v>990</v>
      </c>
      <c r="F208" s="38">
        <v>0.33047735618115054</v>
      </c>
      <c r="G208" s="38">
        <v>2.4235006119951041</v>
      </c>
      <c r="H208" s="38">
        <v>12.117503059975519</v>
      </c>
      <c r="I208" s="38">
        <v>-2.1139610389610333</v>
      </c>
      <c r="J208" s="38">
        <v>-23.722475570032543</v>
      </c>
      <c r="K208" s="38">
        <v>-80.421568627451052</v>
      </c>
      <c r="L208" s="38">
        <v>-0.12174314736665409</v>
      </c>
      <c r="M208" s="38">
        <v>-0.90075360128897231</v>
      </c>
      <c r="N208" s="38">
        <v>-3.9542346338507599</v>
      </c>
      <c r="O208" s="27" t="s">
        <v>603</v>
      </c>
    </row>
    <row r="209" spans="1:15" x14ac:dyDescent="0.25">
      <c r="A209" s="16" t="s">
        <v>1273</v>
      </c>
      <c r="B209" s="29">
        <v>125.25</v>
      </c>
      <c r="C209" s="38">
        <v>49.5</v>
      </c>
      <c r="D209" s="38">
        <v>330</v>
      </c>
      <c r="E209" s="38">
        <v>1650</v>
      </c>
      <c r="F209" s="38">
        <v>0.39520958083832336</v>
      </c>
      <c r="G209" s="38">
        <v>2.6347305389221556</v>
      </c>
      <c r="H209" s="38">
        <v>13.173652694610778</v>
      </c>
      <c r="I209" s="38">
        <v>20.386038961038967</v>
      </c>
      <c r="J209" s="38">
        <v>108.27752442996746</v>
      </c>
      <c r="K209" s="38">
        <v>579.57843137254895</v>
      </c>
      <c r="L209" s="38">
        <v>-5.7010922709481271E-2</v>
      </c>
      <c r="M209" s="38">
        <v>-0.68952367436192086</v>
      </c>
      <c r="N209" s="38">
        <v>-2.8980849992155004</v>
      </c>
      <c r="O209" s="27" t="s">
        <v>603</v>
      </c>
    </row>
    <row r="210" spans="1:15" x14ac:dyDescent="0.25">
      <c r="A210" s="16" t="s">
        <v>1201</v>
      </c>
      <c r="B210" s="29">
        <v>59.5</v>
      </c>
      <c r="C210" s="38">
        <v>33</v>
      </c>
      <c r="D210" s="38">
        <v>220</v>
      </c>
      <c r="E210" s="38">
        <v>1100</v>
      </c>
      <c r="F210" s="38">
        <v>0.55462184873949583</v>
      </c>
      <c r="G210" s="38">
        <v>3.6974789915966388</v>
      </c>
      <c r="H210" s="38">
        <v>18.487394957983192</v>
      </c>
      <c r="I210" s="38">
        <v>3.8860389610389667</v>
      </c>
      <c r="J210" s="38">
        <v>-1.7224755700325431</v>
      </c>
      <c r="K210" s="38">
        <v>29.578431372548948</v>
      </c>
      <c r="L210" s="38">
        <v>0.1024013451916912</v>
      </c>
      <c r="M210" s="38">
        <v>0.3732247783125624</v>
      </c>
      <c r="N210" s="38">
        <v>2.4156572641569127</v>
      </c>
      <c r="O210" s="27" t="s">
        <v>603</v>
      </c>
    </row>
    <row r="211" spans="1:15" x14ac:dyDescent="0.25">
      <c r="A211" s="16" t="s">
        <v>1241</v>
      </c>
      <c r="B211" s="29">
        <v>63.839999999999996</v>
      </c>
      <c r="C211" s="38">
        <v>38.5</v>
      </c>
      <c r="D211" s="38">
        <v>275</v>
      </c>
      <c r="E211" s="38">
        <v>1375</v>
      </c>
      <c r="F211" s="38">
        <v>0.60307017543859653</v>
      </c>
      <c r="G211" s="38">
        <v>4.3076441102756897</v>
      </c>
      <c r="H211" s="38">
        <v>21.538220551378448</v>
      </c>
      <c r="I211" s="38">
        <v>9.3860389610389667</v>
      </c>
      <c r="J211" s="38">
        <v>53.277524429967457</v>
      </c>
      <c r="K211" s="38">
        <v>304.57843137254895</v>
      </c>
      <c r="L211" s="38">
        <v>0.1508496718907919</v>
      </c>
      <c r="M211" s="38">
        <v>0.98338989699161328</v>
      </c>
      <c r="N211" s="38">
        <v>5.4664828575521689</v>
      </c>
      <c r="O211" s="27" t="s">
        <v>603</v>
      </c>
    </row>
    <row r="212" spans="1:15" x14ac:dyDescent="0.25">
      <c r="A212" s="16" t="s">
        <v>1202</v>
      </c>
      <c r="B212" s="29">
        <v>60</v>
      </c>
      <c r="C212" s="38">
        <v>33</v>
      </c>
      <c r="D212" s="38">
        <v>220</v>
      </c>
      <c r="E212" s="38">
        <v>1100</v>
      </c>
      <c r="F212" s="38">
        <v>0.55000000000000004</v>
      </c>
      <c r="G212" s="38">
        <v>3.6666666666666665</v>
      </c>
      <c r="H212" s="38">
        <v>18.333333333333332</v>
      </c>
      <c r="I212" s="38">
        <v>3.8860389610389667</v>
      </c>
      <c r="J212" s="38">
        <v>-1.7224755700325431</v>
      </c>
      <c r="K212" s="38">
        <v>29.578431372548948</v>
      </c>
      <c r="L212" s="38">
        <v>9.7779496452195414E-2</v>
      </c>
      <c r="M212" s="38">
        <v>0.34241245338259008</v>
      </c>
      <c r="N212" s="38">
        <v>2.2615956395070533</v>
      </c>
      <c r="O212" s="27" t="s">
        <v>603</v>
      </c>
    </row>
    <row r="213" spans="1:15" x14ac:dyDescent="0.25">
      <c r="A213" s="16" t="s">
        <v>1242</v>
      </c>
      <c r="B213" s="29">
        <v>86.25</v>
      </c>
      <c r="C213" s="38">
        <v>38.5</v>
      </c>
      <c r="D213" s="38">
        <v>275</v>
      </c>
      <c r="E213" s="38">
        <v>1375</v>
      </c>
      <c r="F213" s="38">
        <v>0.44637681159420289</v>
      </c>
      <c r="G213" s="38">
        <v>3.1884057971014492</v>
      </c>
      <c r="H213" s="38">
        <v>15.942028985507246</v>
      </c>
      <c r="I213" s="38">
        <v>9.3860389610389667</v>
      </c>
      <c r="J213" s="38">
        <v>53.277524429967457</v>
      </c>
      <c r="K213" s="38">
        <v>304.57843137254895</v>
      </c>
      <c r="L213" s="38">
        <v>-5.8436919536017373E-3</v>
      </c>
      <c r="M213" s="38">
        <v>-0.13584841618262722</v>
      </c>
      <c r="N213" s="38">
        <v>-0.1297087083190327</v>
      </c>
      <c r="O213" s="27" t="s">
        <v>603</v>
      </c>
    </row>
    <row r="214" spans="1:15" x14ac:dyDescent="0.25">
      <c r="A214" s="16" t="s">
        <v>1203</v>
      </c>
      <c r="B214" s="29">
        <v>66</v>
      </c>
      <c r="C214" s="38">
        <v>33</v>
      </c>
      <c r="D214" s="38">
        <v>220</v>
      </c>
      <c r="E214" s="38">
        <v>1100</v>
      </c>
      <c r="F214" s="38">
        <v>0.5</v>
      </c>
      <c r="G214" s="38">
        <v>3.3333333333333335</v>
      </c>
      <c r="H214" s="38">
        <v>16.666666666666668</v>
      </c>
      <c r="I214" s="38">
        <v>3.8860389610389667</v>
      </c>
      <c r="J214" s="38">
        <v>-1.7224755700325431</v>
      </c>
      <c r="K214" s="38">
        <v>29.578431372548948</v>
      </c>
      <c r="L214" s="38">
        <v>4.7779496452195369E-2</v>
      </c>
      <c r="M214" s="38">
        <v>9.079120049257039E-3</v>
      </c>
      <c r="N214" s="38">
        <v>0.59492897284038904</v>
      </c>
      <c r="O214" s="27" t="s">
        <v>603</v>
      </c>
    </row>
    <row r="215" spans="1:15" x14ac:dyDescent="0.25">
      <c r="A215" s="16" t="s">
        <v>1204</v>
      </c>
      <c r="B215" s="29">
        <v>72</v>
      </c>
      <c r="C215" s="38">
        <v>33</v>
      </c>
      <c r="D215" s="38">
        <v>220</v>
      </c>
      <c r="E215" s="38">
        <v>1100</v>
      </c>
      <c r="F215" s="38">
        <v>0.45833333333333331</v>
      </c>
      <c r="G215" s="38">
        <v>3.0555555555555554</v>
      </c>
      <c r="H215" s="38">
        <v>15.277777777777779</v>
      </c>
      <c r="I215" s="38">
        <v>3.8860389610389667</v>
      </c>
      <c r="J215" s="38">
        <v>-1.7224755700325431</v>
      </c>
      <c r="K215" s="38">
        <v>29.578431372548948</v>
      </c>
      <c r="L215" s="38">
        <v>6.1128297855286839E-3</v>
      </c>
      <c r="M215" s="38">
        <v>-0.26869865772852108</v>
      </c>
      <c r="N215" s="38">
        <v>-0.79395991604850025</v>
      </c>
      <c r="O215" s="27" t="s">
        <v>603</v>
      </c>
    </row>
    <row r="216" spans="1:15" x14ac:dyDescent="0.25">
      <c r="A216" s="16" t="s">
        <v>1188</v>
      </c>
      <c r="B216" s="29">
        <v>42</v>
      </c>
      <c r="C216" s="38">
        <v>30</v>
      </c>
      <c r="D216" s="38">
        <v>209</v>
      </c>
      <c r="E216" s="38">
        <v>1045</v>
      </c>
      <c r="F216" s="38">
        <v>0.7142857142857143</v>
      </c>
      <c r="G216" s="38">
        <v>4.9761904761904763</v>
      </c>
      <c r="H216" s="38">
        <v>24.88095238095238</v>
      </c>
      <c r="I216" s="38">
        <v>0.88603896103896673</v>
      </c>
      <c r="J216" s="38">
        <v>-12.722475570032543</v>
      </c>
      <c r="K216" s="38">
        <v>-25.421568627451052</v>
      </c>
      <c r="L216" s="38">
        <v>0.26206521073790967</v>
      </c>
      <c r="M216" s="38">
        <v>1.6519362629063998</v>
      </c>
      <c r="N216" s="38">
        <v>8.8092146871261008</v>
      </c>
      <c r="O216" s="27" t="s">
        <v>603</v>
      </c>
    </row>
    <row r="217" spans="1:15" x14ac:dyDescent="0.25">
      <c r="A217" s="16" t="s">
        <v>1129</v>
      </c>
      <c r="B217" s="29">
        <v>12</v>
      </c>
      <c r="C217" s="38">
        <v>22</v>
      </c>
      <c r="D217" s="38">
        <v>160</v>
      </c>
      <c r="E217" s="38">
        <v>800</v>
      </c>
      <c r="F217" s="38">
        <v>1.8333333333333333</v>
      </c>
      <c r="G217" s="38">
        <v>13.333333333333334</v>
      </c>
      <c r="H217" s="38">
        <v>66.666666666666671</v>
      </c>
      <c r="I217" s="38">
        <v>-7.1139610389610333</v>
      </c>
      <c r="J217" s="38">
        <v>-61.722475570032543</v>
      </c>
      <c r="K217" s="38">
        <v>-270.42156862745105</v>
      </c>
      <c r="L217" s="38">
        <v>1.3811128297855286</v>
      </c>
      <c r="M217" s="38">
        <v>10.009079120049257</v>
      </c>
      <c r="N217" s="38">
        <v>50.594928972840393</v>
      </c>
      <c r="O217" s="27" t="s">
        <v>603</v>
      </c>
    </row>
    <row r="218" spans="1:15" x14ac:dyDescent="0.25">
      <c r="A218" s="16" t="s">
        <v>1130</v>
      </c>
      <c r="B218" s="29">
        <v>21</v>
      </c>
      <c r="C218" s="38">
        <v>22</v>
      </c>
      <c r="D218" s="38">
        <v>160</v>
      </c>
      <c r="E218" s="38">
        <v>800</v>
      </c>
      <c r="F218" s="38">
        <v>1.0476190476190477</v>
      </c>
      <c r="G218" s="38">
        <v>7.6190476190476186</v>
      </c>
      <c r="H218" s="38">
        <v>38.095238095238095</v>
      </c>
      <c r="I218" s="38">
        <v>-7.1139610389610333</v>
      </c>
      <c r="J218" s="38">
        <v>-61.722475570032543</v>
      </c>
      <c r="K218" s="38">
        <v>-270.42156862745105</v>
      </c>
      <c r="L218" s="38">
        <v>0.59539854407124304</v>
      </c>
      <c r="M218" s="38">
        <v>4.2947934057635422</v>
      </c>
      <c r="N218" s="38">
        <v>22.023500401411816</v>
      </c>
      <c r="O218" s="27" t="s">
        <v>603</v>
      </c>
    </row>
    <row r="219" spans="1:15" x14ac:dyDescent="0.25">
      <c r="A219" s="16" t="s">
        <v>1164</v>
      </c>
      <c r="B219" s="29">
        <v>56</v>
      </c>
      <c r="C219" s="38">
        <v>27</v>
      </c>
      <c r="D219" s="38">
        <v>198</v>
      </c>
      <c r="E219" s="38">
        <v>990</v>
      </c>
      <c r="F219" s="38">
        <v>0.48214285714285715</v>
      </c>
      <c r="G219" s="38">
        <v>3.5357142857142856</v>
      </c>
      <c r="H219" s="38">
        <v>17.678571428571427</v>
      </c>
      <c r="I219" s="38">
        <v>-2.1139610389610333</v>
      </c>
      <c r="J219" s="38">
        <v>-23.722475570032543</v>
      </c>
      <c r="K219" s="38">
        <v>-80.421568627451052</v>
      </c>
      <c r="L219" s="38">
        <v>2.992235359505252E-2</v>
      </c>
      <c r="M219" s="38">
        <v>0.21146007243020915</v>
      </c>
      <c r="N219" s="38">
        <v>1.6068337347451482</v>
      </c>
      <c r="O219" s="27" t="s">
        <v>603</v>
      </c>
    </row>
    <row r="220" spans="1:15" x14ac:dyDescent="0.25">
      <c r="A220" s="16" t="s">
        <v>1189</v>
      </c>
      <c r="B220" s="29">
        <v>21</v>
      </c>
      <c r="C220" s="38">
        <v>30</v>
      </c>
      <c r="D220" s="38">
        <v>209</v>
      </c>
      <c r="E220" s="38">
        <v>1045</v>
      </c>
      <c r="F220" s="38">
        <v>1.4285714285714286</v>
      </c>
      <c r="G220" s="38">
        <v>9.9523809523809526</v>
      </c>
      <c r="H220" s="38">
        <v>49.761904761904759</v>
      </c>
      <c r="I220" s="38">
        <v>0.88603896103896673</v>
      </c>
      <c r="J220" s="38">
        <v>-12.722475570032543</v>
      </c>
      <c r="K220" s="38">
        <v>-25.421568627451052</v>
      </c>
      <c r="L220" s="38">
        <v>0.97635092502362397</v>
      </c>
      <c r="M220" s="38">
        <v>6.6281267390968761</v>
      </c>
      <c r="N220" s="38">
        <v>33.69016706807848</v>
      </c>
      <c r="O220" s="27" t="s">
        <v>603</v>
      </c>
    </row>
    <row r="221" spans="1:15" x14ac:dyDescent="0.25">
      <c r="A221" s="16" t="s">
        <v>1190</v>
      </c>
      <c r="B221" s="57">
        <v>21</v>
      </c>
      <c r="C221" s="38">
        <v>30</v>
      </c>
      <c r="D221" s="38">
        <v>209</v>
      </c>
      <c r="E221" s="38">
        <v>1045</v>
      </c>
      <c r="F221" s="38">
        <v>1.4285714285714286</v>
      </c>
      <c r="G221" s="38">
        <v>9.9523809523809526</v>
      </c>
      <c r="H221" s="38">
        <v>49.761904761904759</v>
      </c>
      <c r="I221" s="38">
        <v>0.88603896103896673</v>
      </c>
      <c r="J221" s="38">
        <v>-12.722475570032543</v>
      </c>
      <c r="K221" s="38">
        <v>-25.421568627451052</v>
      </c>
      <c r="L221" s="38">
        <v>0.97635092502362397</v>
      </c>
      <c r="M221" s="38">
        <v>6.6281267390968761</v>
      </c>
      <c r="N221" s="38">
        <v>33.69016706807848</v>
      </c>
      <c r="O221" s="27" t="s">
        <v>603</v>
      </c>
    </row>
    <row r="222" spans="1:15" x14ac:dyDescent="0.25">
      <c r="A222" s="16" t="s">
        <v>1187</v>
      </c>
      <c r="B222" s="57">
        <v>215.53505279999999</v>
      </c>
      <c r="C222" s="38">
        <v>25.625</v>
      </c>
      <c r="D222" s="38">
        <v>205</v>
      </c>
      <c r="E222" s="38">
        <v>1025</v>
      </c>
      <c r="F222" s="38">
        <v>0.11889017432249424</v>
      </c>
      <c r="G222" s="38">
        <v>0.95112139457995393</v>
      </c>
      <c r="H222" s="38">
        <v>4.7556069728997699</v>
      </c>
      <c r="I222" s="38">
        <v>-3.4889610389610333</v>
      </c>
      <c r="J222" s="38">
        <v>-16.722475570032543</v>
      </c>
      <c r="K222" s="38">
        <v>-45.421568627451052</v>
      </c>
      <c r="L222" s="38">
        <v>-0.33333032922531036</v>
      </c>
      <c r="M222" s="38">
        <v>-2.3731328187041223</v>
      </c>
      <c r="N222" s="38">
        <v>-11.316130720926509</v>
      </c>
      <c r="O222" s="27" t="s">
        <v>553</v>
      </c>
    </row>
    <row r="223" spans="1:15" x14ac:dyDescent="0.25">
      <c r="A223" s="16" t="s">
        <v>1079</v>
      </c>
      <c r="B223" s="57">
        <v>103.26172896</v>
      </c>
      <c r="C223" s="38">
        <v>15.625</v>
      </c>
      <c r="D223" s="38">
        <v>125</v>
      </c>
      <c r="E223" s="38">
        <v>625</v>
      </c>
      <c r="F223" s="38">
        <v>0.15131453014942817</v>
      </c>
      <c r="G223" s="38">
        <v>1.2105162411954253</v>
      </c>
      <c r="H223" s="38">
        <v>6.0525812059771269</v>
      </c>
      <c r="I223" s="38">
        <v>-13.488961038961033</v>
      </c>
      <c r="J223" s="38">
        <v>-96.722475570032543</v>
      </c>
      <c r="K223" s="38">
        <v>-445.42156862745105</v>
      </c>
      <c r="L223" s="38">
        <v>-0.30090597339837644</v>
      </c>
      <c r="M223" s="38">
        <v>-2.1137379720886509</v>
      </c>
      <c r="N223" s="38">
        <v>-10.019156487849152</v>
      </c>
      <c r="O223" s="27" t="s">
        <v>553</v>
      </c>
    </row>
    <row r="224" spans="1:15" x14ac:dyDescent="0.25">
      <c r="A224" s="16" t="s">
        <v>1071</v>
      </c>
      <c r="B224" s="57">
        <v>74.786947200000014</v>
      </c>
      <c r="C224" s="38">
        <v>15</v>
      </c>
      <c r="D224" s="38">
        <v>120</v>
      </c>
      <c r="E224" s="38">
        <v>600</v>
      </c>
      <c r="F224" s="38">
        <v>0.20056975931757243</v>
      </c>
      <c r="G224" s="38">
        <v>1.6045580745405794</v>
      </c>
      <c r="H224" s="38">
        <v>8.0227903727028966</v>
      </c>
      <c r="I224" s="38">
        <v>-14.113961038961033</v>
      </c>
      <c r="J224" s="38">
        <v>-101.72247557003254</v>
      </c>
      <c r="K224" s="38">
        <v>-470.42156862745105</v>
      </c>
      <c r="L224" s="38">
        <v>-0.2516507442302322</v>
      </c>
      <c r="M224" s="38">
        <v>-1.719696138743497</v>
      </c>
      <c r="N224" s="38">
        <v>-8.0489473211233822</v>
      </c>
      <c r="O224" s="27" t="s">
        <v>553</v>
      </c>
    </row>
    <row r="225" spans="1:15" x14ac:dyDescent="0.25">
      <c r="A225" s="16" t="s">
        <v>1032</v>
      </c>
      <c r="B225" s="29">
        <v>55.556017920000009</v>
      </c>
      <c r="C225" s="38">
        <v>11.875</v>
      </c>
      <c r="D225" s="38">
        <v>95</v>
      </c>
      <c r="E225" s="38">
        <v>475</v>
      </c>
      <c r="F225" s="38">
        <v>0.21374822106760524</v>
      </c>
      <c r="G225" s="38">
        <v>1.7099857685408419</v>
      </c>
      <c r="H225" s="38">
        <v>8.5499288427042099</v>
      </c>
      <c r="I225" s="38">
        <v>-17.238961038961033</v>
      </c>
      <c r="J225" s="38">
        <v>-126.72247557003254</v>
      </c>
      <c r="K225" s="38">
        <v>-595.42156862745105</v>
      </c>
      <c r="L225" s="38">
        <v>-0.23847228248019939</v>
      </c>
      <c r="M225" s="38">
        <v>-1.6142684447432345</v>
      </c>
      <c r="N225" s="38">
        <v>-7.5218088511220689</v>
      </c>
      <c r="O225" s="27" t="s">
        <v>553</v>
      </c>
    </row>
    <row r="226" spans="1:15" x14ac:dyDescent="0.25">
      <c r="A226" s="16" t="s">
        <v>1010</v>
      </c>
      <c r="B226" s="29">
        <v>13.935456</v>
      </c>
      <c r="C226" s="38">
        <v>15</v>
      </c>
      <c r="D226" s="38">
        <v>60</v>
      </c>
      <c r="E226" s="38">
        <v>300</v>
      </c>
      <c r="F226" s="38">
        <v>1.0763910416709721</v>
      </c>
      <c r="G226" s="38">
        <v>4.3055641666838884</v>
      </c>
      <c r="H226" s="38">
        <v>21.527820833419444</v>
      </c>
      <c r="I226" s="38">
        <v>-14.113961038961033</v>
      </c>
      <c r="J226" s="38">
        <v>-161.72247557003254</v>
      </c>
      <c r="K226" s="38">
        <v>-770.42156862745105</v>
      </c>
      <c r="L226" s="38">
        <v>0.62417053812316747</v>
      </c>
      <c r="M226" s="38">
        <v>0.98130995339981197</v>
      </c>
      <c r="N226" s="38">
        <v>5.456083139593165</v>
      </c>
      <c r="O226" s="27" t="s">
        <v>553</v>
      </c>
    </row>
    <row r="227" spans="1:15" x14ac:dyDescent="0.25">
      <c r="A227" s="16" t="s">
        <v>1174</v>
      </c>
      <c r="B227" s="29">
        <v>44.529999999999994</v>
      </c>
      <c r="C227" s="38">
        <v>25</v>
      </c>
      <c r="D227" s="38">
        <v>200</v>
      </c>
      <c r="E227" s="38">
        <v>1000</v>
      </c>
      <c r="F227" s="38">
        <v>0.56141926790927477</v>
      </c>
      <c r="G227" s="38">
        <v>4.4913541432741981</v>
      </c>
      <c r="H227" s="38">
        <v>22.45677071637099</v>
      </c>
      <c r="I227" s="38">
        <v>-4.1139610389610333</v>
      </c>
      <c r="J227" s="38">
        <v>-21.722475570032543</v>
      </c>
      <c r="K227" s="38">
        <v>-70.421568627451052</v>
      </c>
      <c r="L227" s="38">
        <v>0.10919876436147014</v>
      </c>
      <c r="M227" s="38">
        <v>1.1670999299901217</v>
      </c>
      <c r="N227" s="38">
        <v>6.3850330225447109</v>
      </c>
      <c r="O227" s="27"/>
    </row>
    <row r="228" spans="1:15" x14ac:dyDescent="0.25">
      <c r="A228" s="16" t="s">
        <v>1175</v>
      </c>
      <c r="B228" s="29">
        <v>56.42</v>
      </c>
      <c r="C228" s="38">
        <v>25</v>
      </c>
      <c r="D228" s="38">
        <v>200</v>
      </c>
      <c r="E228" s="38">
        <v>1000</v>
      </c>
      <c r="F228" s="38">
        <v>0.44310528181495923</v>
      </c>
      <c r="G228" s="38">
        <v>3.5448422545196738</v>
      </c>
      <c r="H228" s="38">
        <v>17.724211272598367</v>
      </c>
      <c r="I228" s="38">
        <v>-4.1139610389610333</v>
      </c>
      <c r="J228" s="38">
        <v>-21.722475570032543</v>
      </c>
      <c r="K228" s="38">
        <v>-70.421568627451052</v>
      </c>
      <c r="L228" s="38">
        <v>-9.1152217328454022E-3</v>
      </c>
      <c r="M228" s="38">
        <v>0.22058804123559739</v>
      </c>
      <c r="N228" s="38">
        <v>1.6524735787720886</v>
      </c>
      <c r="O228" s="27"/>
    </row>
    <row r="229" spans="1:15" x14ac:dyDescent="0.25">
      <c r="A229" s="16" t="s">
        <v>1216</v>
      </c>
      <c r="B229" s="29">
        <v>123.88949999999998</v>
      </c>
      <c r="C229" s="38">
        <v>30</v>
      </c>
      <c r="D229" s="38">
        <v>240</v>
      </c>
      <c r="E229" s="38">
        <v>1200</v>
      </c>
      <c r="F229" s="38">
        <v>0.24215127189955568</v>
      </c>
      <c r="G229" s="38">
        <v>1.9372101751964454</v>
      </c>
      <c r="H229" s="38">
        <v>9.686050875982227</v>
      </c>
      <c r="I229" s="38">
        <v>0.88603896103896673</v>
      </c>
      <c r="J229" s="38">
        <v>18.277524429967457</v>
      </c>
      <c r="K229" s="38">
        <v>129.57843137254895</v>
      </c>
      <c r="L229" s="38">
        <v>-0.21006923164824895</v>
      </c>
      <c r="M229" s="38">
        <v>-1.387044038087631</v>
      </c>
      <c r="N229" s="38">
        <v>-6.3856868178440518</v>
      </c>
      <c r="O229" s="27" t="s">
        <v>603</v>
      </c>
    </row>
    <row r="230" spans="1:15" x14ac:dyDescent="0.25">
      <c r="A230" s="16" t="s">
        <v>1217</v>
      </c>
      <c r="B230" s="27">
        <v>126.72449999999999</v>
      </c>
      <c r="C230" s="38">
        <v>30</v>
      </c>
      <c r="D230" s="38">
        <v>240</v>
      </c>
      <c r="E230" s="38">
        <v>1200</v>
      </c>
      <c r="F230" s="38">
        <v>0.2367340174946439</v>
      </c>
      <c r="G230" s="38">
        <v>1.8938721399571512</v>
      </c>
      <c r="H230" s="38">
        <v>9.4693606997857565</v>
      </c>
      <c r="I230" s="38">
        <v>0.88603896103896673</v>
      </c>
      <c r="J230" s="38">
        <v>18.277524429967457</v>
      </c>
      <c r="K230" s="38">
        <v>129.57843137254895</v>
      </c>
      <c r="L230" s="38">
        <v>-0.21548648605316073</v>
      </c>
      <c r="M230" s="38">
        <v>-1.4303820733269252</v>
      </c>
      <c r="N230" s="38">
        <v>-6.6023769940405224</v>
      </c>
      <c r="O230" s="27" t="s">
        <v>603</v>
      </c>
    </row>
    <row r="231" spans="1:15" x14ac:dyDescent="0.25">
      <c r="A231" s="16" t="s">
        <v>1306</v>
      </c>
      <c r="B231" s="27">
        <v>300</v>
      </c>
      <c r="C231" s="38">
        <v>250</v>
      </c>
      <c r="D231" s="38">
        <v>2000</v>
      </c>
      <c r="E231" s="38">
        <v>10000</v>
      </c>
      <c r="F231" s="38">
        <v>0.83333333333333337</v>
      </c>
      <c r="G231" s="38">
        <v>6.666666666666667</v>
      </c>
      <c r="H231" s="38">
        <v>33.333333333333336</v>
      </c>
      <c r="I231" s="38">
        <v>220.88603896103896</v>
      </c>
      <c r="J231" s="38">
        <v>1778.2775244299673</v>
      </c>
      <c r="K231" s="38">
        <v>8929.5784313725489</v>
      </c>
      <c r="L231" s="38">
        <v>0.38111282978552874</v>
      </c>
      <c r="M231" s="38">
        <v>3.3424124533825905</v>
      </c>
      <c r="N231" s="38">
        <v>17.261595639507057</v>
      </c>
      <c r="O231" s="27" t="s">
        <v>603</v>
      </c>
    </row>
    <row r="232" spans="1:15" x14ac:dyDescent="0.25">
      <c r="A232" s="16" t="s">
        <v>1305</v>
      </c>
      <c r="B232" s="29">
        <v>330</v>
      </c>
      <c r="C232" s="38">
        <v>125</v>
      </c>
      <c r="D232" s="38">
        <v>1000</v>
      </c>
      <c r="E232" s="38">
        <v>5000</v>
      </c>
      <c r="F232" s="38">
        <v>0.37878787878787878</v>
      </c>
      <c r="G232" s="38">
        <v>3.0303030303030303</v>
      </c>
      <c r="H232" s="38">
        <v>15.151515151515152</v>
      </c>
      <c r="I232" s="38">
        <v>95.886038961038963</v>
      </c>
      <c r="J232" s="38">
        <v>778.27752442996746</v>
      </c>
      <c r="K232" s="38">
        <v>3929.5784313725489</v>
      </c>
      <c r="L232" s="38">
        <v>-7.3432624759925846E-2</v>
      </c>
      <c r="M232" s="38">
        <v>-0.29395118298104617</v>
      </c>
      <c r="N232" s="38">
        <v>-0.92022254231112655</v>
      </c>
      <c r="O232" s="27" t="s">
        <v>603</v>
      </c>
    </row>
    <row r="233" spans="1:15" x14ac:dyDescent="0.25">
      <c r="A233" s="16" t="s">
        <v>1176</v>
      </c>
      <c r="B233" s="29">
        <v>72.5</v>
      </c>
      <c r="C233" s="38">
        <v>25</v>
      </c>
      <c r="D233" s="38">
        <v>200</v>
      </c>
      <c r="E233" s="38">
        <v>1000</v>
      </c>
      <c r="F233" s="38">
        <v>0.34482758620689657</v>
      </c>
      <c r="G233" s="38">
        <v>2.7586206896551726</v>
      </c>
      <c r="H233" s="38">
        <v>13.793103448275861</v>
      </c>
      <c r="I233" s="38">
        <v>-4.1139610389610333</v>
      </c>
      <c r="J233" s="38">
        <v>-21.722475570032543</v>
      </c>
      <c r="K233" s="38">
        <v>-70.421568627451052</v>
      </c>
      <c r="L233" s="38">
        <v>-0.10739291734090806</v>
      </c>
      <c r="M233" s="38">
        <v>-0.56563352362890384</v>
      </c>
      <c r="N233" s="38">
        <v>-2.2786342455504176</v>
      </c>
      <c r="O233" s="27"/>
    </row>
    <row r="234" spans="1:15" x14ac:dyDescent="0.25">
      <c r="A234" s="16" t="s">
        <v>1177</v>
      </c>
      <c r="B234" s="29">
        <v>50</v>
      </c>
      <c r="C234" s="38">
        <v>25</v>
      </c>
      <c r="D234" s="38">
        <v>200</v>
      </c>
      <c r="E234" s="38">
        <v>1000</v>
      </c>
      <c r="F234" s="38">
        <v>0.5</v>
      </c>
      <c r="G234" s="38">
        <v>4</v>
      </c>
      <c r="H234" s="38">
        <v>20</v>
      </c>
      <c r="I234" s="38">
        <v>-4.1139610389610333</v>
      </c>
      <c r="J234" s="38">
        <v>-21.722475570032543</v>
      </c>
      <c r="K234" s="38">
        <v>-70.421568627451052</v>
      </c>
      <c r="L234" s="38">
        <v>4.7779496452195369E-2</v>
      </c>
      <c r="M234" s="38">
        <v>0.67574578671592356</v>
      </c>
      <c r="N234" s="38">
        <v>3.9282623061737212</v>
      </c>
      <c r="O234" s="27"/>
    </row>
    <row r="235" spans="1:15" x14ac:dyDescent="0.25">
      <c r="A235" s="16" t="s">
        <v>1105</v>
      </c>
      <c r="B235" s="29">
        <v>30</v>
      </c>
      <c r="C235" s="38">
        <v>18</v>
      </c>
      <c r="D235" s="38">
        <v>144</v>
      </c>
      <c r="E235" s="38">
        <v>720</v>
      </c>
      <c r="F235" s="38">
        <v>0.6</v>
      </c>
      <c r="G235" s="38">
        <v>4.8</v>
      </c>
      <c r="H235" s="38">
        <v>24</v>
      </c>
      <c r="I235" s="38">
        <v>-11.113961038961033</v>
      </c>
      <c r="J235" s="38">
        <v>-77.722475570032543</v>
      </c>
      <c r="K235" s="38">
        <v>-350.42156862745105</v>
      </c>
      <c r="L235" s="38">
        <v>0.14777949645219535</v>
      </c>
      <c r="M235" s="38">
        <v>1.4757457867159234</v>
      </c>
      <c r="N235" s="38">
        <v>7.9282623061737212</v>
      </c>
      <c r="O235" s="27"/>
    </row>
    <row r="236" spans="1:15" x14ac:dyDescent="0.25">
      <c r="A236" s="16" t="s">
        <v>1106</v>
      </c>
      <c r="B236" s="29">
        <v>33</v>
      </c>
      <c r="C236" s="38">
        <v>18</v>
      </c>
      <c r="D236" s="38">
        <v>144</v>
      </c>
      <c r="E236" s="38">
        <v>720</v>
      </c>
      <c r="F236" s="38">
        <v>0.54545454545454541</v>
      </c>
      <c r="G236" s="38">
        <v>4.3636363636363633</v>
      </c>
      <c r="H236" s="38">
        <v>21.818181818181817</v>
      </c>
      <c r="I236" s="38">
        <v>-11.113961038961033</v>
      </c>
      <c r="J236" s="38">
        <v>-77.722475570032543</v>
      </c>
      <c r="K236" s="38">
        <v>-350.42156862745105</v>
      </c>
      <c r="L236" s="38">
        <v>9.3234041906740783E-2</v>
      </c>
      <c r="M236" s="38">
        <v>1.0393821503522869</v>
      </c>
      <c r="N236" s="38">
        <v>5.7464441243555378</v>
      </c>
      <c r="O236" s="27"/>
    </row>
    <row r="237" spans="1:15" x14ac:dyDescent="0.25">
      <c r="A237" s="16" t="s">
        <v>1107</v>
      </c>
      <c r="B237" s="29">
        <v>46.5</v>
      </c>
      <c r="C237" s="38">
        <v>18</v>
      </c>
      <c r="D237" s="38">
        <v>144</v>
      </c>
      <c r="E237" s="38">
        <v>720</v>
      </c>
      <c r="F237" s="38">
        <v>0.38709677419354838</v>
      </c>
      <c r="G237" s="38">
        <v>3.096774193548387</v>
      </c>
      <c r="H237" s="38">
        <v>15.483870967741936</v>
      </c>
      <c r="I237" s="38">
        <v>-11.113961038961033</v>
      </c>
      <c r="J237" s="38">
        <v>-77.722475570032543</v>
      </c>
      <c r="K237" s="38">
        <v>-350.42156862745105</v>
      </c>
      <c r="L237" s="38">
        <v>-6.5123729354256255E-2</v>
      </c>
      <c r="M237" s="38">
        <v>-0.22748001973568943</v>
      </c>
      <c r="N237" s="38">
        <v>-0.58786672608434287</v>
      </c>
      <c r="O237" s="27"/>
    </row>
    <row r="238" spans="1:15" x14ac:dyDescent="0.25">
      <c r="A238" s="16" t="s">
        <v>1127</v>
      </c>
      <c r="B238" s="35">
        <v>46.9</v>
      </c>
      <c r="C238" s="38">
        <v>20</v>
      </c>
      <c r="D238" s="38">
        <v>160</v>
      </c>
      <c r="E238" s="38">
        <v>800</v>
      </c>
      <c r="F238" s="38">
        <v>0.4264392324093817</v>
      </c>
      <c r="G238" s="38">
        <v>3.4115138592750536</v>
      </c>
      <c r="H238" s="38">
        <v>17.057569296375267</v>
      </c>
      <c r="I238" s="38">
        <v>-9.1139610389610333</v>
      </c>
      <c r="J238" s="38">
        <v>-61.722475570032543</v>
      </c>
      <c r="K238" s="38">
        <v>-270.42156862745105</v>
      </c>
      <c r="L238" s="38">
        <v>-2.5781271138422934E-2</v>
      </c>
      <c r="M238" s="38">
        <v>8.725964599097713E-2</v>
      </c>
      <c r="N238" s="38">
        <v>0.98583160254898772</v>
      </c>
      <c r="O238" s="27"/>
    </row>
    <row r="239" spans="1:15" x14ac:dyDescent="0.25">
      <c r="A239" s="16" t="s">
        <v>1104</v>
      </c>
      <c r="B239" s="35">
        <v>79.360000000000014</v>
      </c>
      <c r="C239" s="38">
        <v>30</v>
      </c>
      <c r="D239" s="38">
        <v>150</v>
      </c>
      <c r="E239" s="38">
        <v>700</v>
      </c>
      <c r="F239" s="38">
        <v>0.37802419354838701</v>
      </c>
      <c r="G239" s="38">
        <v>1.8901209677419351</v>
      </c>
      <c r="H239" s="38">
        <v>8.8205645161290303</v>
      </c>
      <c r="I239" s="38">
        <v>0.88603896103896673</v>
      </c>
      <c r="J239" s="38">
        <v>-71.722475570032543</v>
      </c>
      <c r="K239" s="38">
        <v>-370.42156862745105</v>
      </c>
      <c r="L239" s="38">
        <v>-7.419630999941762E-2</v>
      </c>
      <c r="M239" s="38">
        <v>-1.4341332455421414</v>
      </c>
      <c r="N239" s="38">
        <v>-7.2511731776972486</v>
      </c>
      <c r="O239" s="27"/>
    </row>
    <row r="240" spans="1:15" x14ac:dyDescent="0.25">
      <c r="A240" s="16" t="s">
        <v>1030</v>
      </c>
      <c r="B240" s="35">
        <v>48.8</v>
      </c>
      <c r="C240" s="38">
        <v>15</v>
      </c>
      <c r="D240" s="38">
        <v>90</v>
      </c>
      <c r="E240" s="38">
        <v>450</v>
      </c>
      <c r="F240" s="38">
        <v>0.30737704918032788</v>
      </c>
      <c r="G240" s="38">
        <v>1.8442622950819674</v>
      </c>
      <c r="H240" s="38">
        <v>9.221311475409836</v>
      </c>
      <c r="I240" s="38">
        <v>-14.113961038961033</v>
      </c>
      <c r="J240" s="38">
        <v>-131.72247557003254</v>
      </c>
      <c r="K240" s="38">
        <v>-620.42156862745105</v>
      </c>
      <c r="L240" s="38">
        <v>-0.14484345436747675</v>
      </c>
      <c r="M240" s="38">
        <v>-1.4799919182021091</v>
      </c>
      <c r="N240" s="38">
        <v>-6.8504262184164428</v>
      </c>
      <c r="O240" s="27"/>
    </row>
    <row r="241" spans="1:15" x14ac:dyDescent="0.25">
      <c r="A241" s="16" t="s">
        <v>1006</v>
      </c>
      <c r="B241" s="35">
        <v>31.72</v>
      </c>
      <c r="C241" s="38">
        <v>10</v>
      </c>
      <c r="D241" s="38">
        <v>65</v>
      </c>
      <c r="E241" s="38">
        <v>300</v>
      </c>
      <c r="F241" s="38">
        <v>0.31525851197982346</v>
      </c>
      <c r="G241" s="38">
        <v>2.0491803278688527</v>
      </c>
      <c r="H241" s="38">
        <v>9.4577553593947048</v>
      </c>
      <c r="I241" s="38">
        <v>-19.113961038961033</v>
      </c>
      <c r="J241" s="38">
        <v>-156.72247557003254</v>
      </c>
      <c r="K241" s="38">
        <v>-770.42156862745105</v>
      </c>
      <c r="L241" s="38">
        <v>-0.13696199156798117</v>
      </c>
      <c r="M241" s="38">
        <v>-1.2750738854152237</v>
      </c>
      <c r="N241" s="38">
        <v>-6.613982334431574</v>
      </c>
      <c r="O241" s="27"/>
    </row>
    <row r="242" spans="1:15" x14ac:dyDescent="0.25">
      <c r="A242" s="16" t="s">
        <v>1007</v>
      </c>
      <c r="B242" s="35">
        <v>112.17999999999999</v>
      </c>
      <c r="C242" s="38">
        <v>10</v>
      </c>
      <c r="D242" s="38">
        <v>65</v>
      </c>
      <c r="E242" s="38">
        <v>300</v>
      </c>
      <c r="F242" s="38">
        <v>8.9142449634515966E-2</v>
      </c>
      <c r="G242" s="38">
        <v>0.57942592262435377</v>
      </c>
      <c r="H242" s="38">
        <v>2.6742734890354787</v>
      </c>
      <c r="I242" s="38">
        <v>-19.113961038961033</v>
      </c>
      <c r="J242" s="38">
        <v>-156.72247557003254</v>
      </c>
      <c r="K242" s="38">
        <v>-770.42156862745105</v>
      </c>
      <c r="L242" s="38">
        <v>-0.36307805391328868</v>
      </c>
      <c r="M242" s="38">
        <v>-2.7448282906597226</v>
      </c>
      <c r="N242" s="38">
        <v>-13.397464204790801</v>
      </c>
      <c r="O242" s="27"/>
    </row>
    <row r="243" spans="1:15" x14ac:dyDescent="0.25">
      <c r="A243" s="16" t="s">
        <v>1048</v>
      </c>
      <c r="B243" s="35">
        <v>69.58</v>
      </c>
      <c r="C243" s="38">
        <v>20</v>
      </c>
      <c r="D243" s="38">
        <v>120</v>
      </c>
      <c r="E243" s="38">
        <v>500</v>
      </c>
      <c r="F243" s="38">
        <v>0.28743891922966369</v>
      </c>
      <c r="G243" s="38">
        <v>1.7246335153779822</v>
      </c>
      <c r="H243" s="38">
        <v>7.1859729807415924</v>
      </c>
      <c r="I243" s="38">
        <v>-9.1139610389610333</v>
      </c>
      <c r="J243" s="38">
        <v>-101.72247557003254</v>
      </c>
      <c r="K243" s="38">
        <v>-570.42156862745105</v>
      </c>
      <c r="L243" s="38">
        <v>-0.16478158431814094</v>
      </c>
      <c r="M243" s="38">
        <v>-1.5996206979060943</v>
      </c>
      <c r="N243" s="38">
        <v>-8.8857647130846864</v>
      </c>
      <c r="O243" s="27"/>
    </row>
    <row r="244" spans="1:15" x14ac:dyDescent="0.25">
      <c r="A244" s="16" t="s">
        <v>1225</v>
      </c>
      <c r="B244" s="29">
        <v>389.15000000000003</v>
      </c>
      <c r="C244" s="38">
        <v>60</v>
      </c>
      <c r="D244" s="38">
        <v>375</v>
      </c>
      <c r="E244" s="38">
        <v>1200</v>
      </c>
      <c r="F244" s="38">
        <v>0.15418219195682897</v>
      </c>
      <c r="G244" s="38">
        <v>0.96363869973018113</v>
      </c>
      <c r="H244" s="38">
        <v>3.0836438391365792</v>
      </c>
      <c r="I244" s="38">
        <v>30.886038961038967</v>
      </c>
      <c r="J244" s="38">
        <v>153.27752442996746</v>
      </c>
      <c r="K244" s="38">
        <v>129.57843137254895</v>
      </c>
      <c r="L244" s="38">
        <v>-0.29803831159097566</v>
      </c>
      <c r="M244" s="38">
        <v>-2.3606155135538955</v>
      </c>
      <c r="N244" s="38">
        <v>-12.9880938546897</v>
      </c>
      <c r="O244" s="27"/>
    </row>
    <row r="245" spans="1:15" x14ac:dyDescent="0.25">
      <c r="A245" s="16" t="s">
        <v>1246</v>
      </c>
      <c r="B245" s="57"/>
      <c r="C245" s="38">
        <v>35</v>
      </c>
      <c r="D245" s="38">
        <v>280</v>
      </c>
      <c r="E245" s="38">
        <v>1400</v>
      </c>
      <c r="F245" s="38"/>
      <c r="G245" s="38"/>
      <c r="H245" s="38"/>
      <c r="I245" s="38">
        <v>5.8860389610389667</v>
      </c>
      <c r="J245" s="38">
        <v>58.277524429967457</v>
      </c>
      <c r="K245" s="38">
        <v>329.57843137254895</v>
      </c>
      <c r="L245" s="38">
        <v>-0.45222050354780463</v>
      </c>
      <c r="M245" s="38">
        <v>-3.3242542132840764</v>
      </c>
      <c r="N245" s="38">
        <v>-16.071737693826279</v>
      </c>
      <c r="O245" s="27"/>
    </row>
    <row r="246" spans="1:15" x14ac:dyDescent="0.25">
      <c r="A246" s="16" t="s">
        <v>1077</v>
      </c>
      <c r="B246" s="57"/>
      <c r="C246" s="38">
        <v>25</v>
      </c>
      <c r="D246" s="38">
        <v>120</v>
      </c>
      <c r="E246" s="38">
        <v>600</v>
      </c>
      <c r="F246" s="38"/>
      <c r="G246" s="38"/>
      <c r="H246" s="38"/>
      <c r="I246" s="38">
        <v>-4.1139610389610333</v>
      </c>
      <c r="J246" s="38">
        <v>-101.72247557003254</v>
      </c>
      <c r="K246" s="38">
        <v>-470.42156862745105</v>
      </c>
      <c r="L246" s="38">
        <v>-0.45222050354780463</v>
      </c>
      <c r="M246" s="38">
        <v>-3.3242542132840764</v>
      </c>
      <c r="N246" s="38">
        <v>-16.071737693826279</v>
      </c>
      <c r="O246" s="27"/>
    </row>
    <row r="247" spans="1:15" x14ac:dyDescent="0.25">
      <c r="A247" s="16" t="s">
        <v>1060</v>
      </c>
      <c r="B247" s="29">
        <v>78.0385536</v>
      </c>
      <c r="C247" s="38">
        <v>15</v>
      </c>
      <c r="D247" s="38">
        <v>110</v>
      </c>
      <c r="E247" s="38">
        <v>550</v>
      </c>
      <c r="F247" s="38">
        <v>0.19221268601267361</v>
      </c>
      <c r="G247" s="38">
        <v>1.4095596974262732</v>
      </c>
      <c r="H247" s="38">
        <v>7.0477984871313657</v>
      </c>
      <c r="I247" s="38">
        <v>-14.113961038961033</v>
      </c>
      <c r="J247" s="38">
        <v>-111.72247557003254</v>
      </c>
      <c r="K247" s="38">
        <v>-520.42156862745105</v>
      </c>
      <c r="L247" s="38">
        <v>-0.26000781753513103</v>
      </c>
      <c r="M247" s="38">
        <v>-1.9146945158578033</v>
      </c>
      <c r="N247" s="38">
        <v>-9.0239392066949122</v>
      </c>
      <c r="O247" s="27" t="s">
        <v>623</v>
      </c>
    </row>
    <row r="248" spans="1:15" x14ac:dyDescent="0.25">
      <c r="A248" s="16" t="s">
        <v>1111</v>
      </c>
      <c r="B248" s="29">
        <v>190</v>
      </c>
      <c r="C248" s="38">
        <v>18.75</v>
      </c>
      <c r="D248" s="38">
        <v>150</v>
      </c>
      <c r="E248" s="38">
        <v>750</v>
      </c>
      <c r="F248" s="38">
        <v>9.8684210526315791E-2</v>
      </c>
      <c r="G248" s="38">
        <v>0.78947368421052633</v>
      </c>
      <c r="H248" s="38">
        <v>3.9473684210526314</v>
      </c>
      <c r="I248" s="38">
        <v>-10.363961038961033</v>
      </c>
      <c r="J248" s="38">
        <v>-71.722475570032543</v>
      </c>
      <c r="K248" s="38">
        <v>-320.42156862745105</v>
      </c>
      <c r="L248" s="38">
        <v>-0.35353629302148881</v>
      </c>
      <c r="M248" s="38">
        <v>-2.5347805290735499</v>
      </c>
      <c r="N248" s="38">
        <v>-12.124369272773647</v>
      </c>
      <c r="O248" s="27" t="s">
        <v>873</v>
      </c>
    </row>
    <row r="249" spans="1:15" x14ac:dyDescent="0.25">
      <c r="A249" s="16" t="s">
        <v>1083</v>
      </c>
      <c r="B249" s="29">
        <v>130.66</v>
      </c>
      <c r="C249" s="38">
        <v>16.25</v>
      </c>
      <c r="D249" s="38">
        <v>130</v>
      </c>
      <c r="E249" s="38">
        <v>650</v>
      </c>
      <c r="F249" s="38">
        <v>0.12436859023419562</v>
      </c>
      <c r="G249" s="38">
        <v>0.99494872187356498</v>
      </c>
      <c r="H249" s="38">
        <v>4.9747436093678248</v>
      </c>
      <c r="I249" s="38">
        <v>-12.863961038961033</v>
      </c>
      <c r="J249" s="38">
        <v>-91.722475570032543</v>
      </c>
      <c r="K249" s="38">
        <v>-420.42156862745105</v>
      </c>
      <c r="L249" s="38">
        <v>-0.32785191331360902</v>
      </c>
      <c r="M249" s="38">
        <v>-2.3293054914105116</v>
      </c>
      <c r="N249" s="38">
        <v>-11.096994084458455</v>
      </c>
      <c r="O249" s="27" t="s">
        <v>873</v>
      </c>
    </row>
    <row r="250" spans="1:15" x14ac:dyDescent="0.25">
      <c r="A250" s="16" t="s">
        <v>1072</v>
      </c>
      <c r="B250" s="29">
        <v>79.8</v>
      </c>
      <c r="C250" s="38">
        <v>15</v>
      </c>
      <c r="D250" s="38">
        <v>120</v>
      </c>
      <c r="E250" s="38">
        <v>600</v>
      </c>
      <c r="F250" s="38">
        <v>0.18796992481203009</v>
      </c>
      <c r="G250" s="38">
        <v>1.5037593984962407</v>
      </c>
      <c r="H250" s="38">
        <v>7.518796992481203</v>
      </c>
      <c r="I250" s="38">
        <v>-14.113961038961033</v>
      </c>
      <c r="J250" s="38">
        <v>-101.72247557003254</v>
      </c>
      <c r="K250" s="38">
        <v>-470.42156862745105</v>
      </c>
      <c r="L250" s="38">
        <v>-0.26425057873577451</v>
      </c>
      <c r="M250" s="38">
        <v>-1.8204948147878357</v>
      </c>
      <c r="N250" s="38">
        <v>-8.5529407013450758</v>
      </c>
      <c r="O250" s="27" t="s">
        <v>873</v>
      </c>
    </row>
    <row r="251" spans="1:15" x14ac:dyDescent="0.25">
      <c r="A251" s="16" t="s">
        <v>1099</v>
      </c>
      <c r="B251" s="29">
        <v>114.54000000000002</v>
      </c>
      <c r="C251" s="38">
        <v>17.5</v>
      </c>
      <c r="D251" s="38">
        <v>140</v>
      </c>
      <c r="E251" s="38">
        <v>700</v>
      </c>
      <c r="F251" s="38">
        <v>0.15278505325650424</v>
      </c>
      <c r="G251" s="38">
        <v>1.2222804260520339</v>
      </c>
      <c r="H251" s="38">
        <v>6.1114021302601698</v>
      </c>
      <c r="I251" s="38">
        <v>-11.613961038961033</v>
      </c>
      <c r="J251" s="38">
        <v>-81.722475570032543</v>
      </c>
      <c r="K251" s="38">
        <v>-370.42156862745105</v>
      </c>
      <c r="L251" s="38">
        <v>-0.29943545029130036</v>
      </c>
      <c r="M251" s="38">
        <v>-2.1019737872320423</v>
      </c>
      <c r="N251" s="38">
        <v>-9.9603355635661082</v>
      </c>
      <c r="O251" s="27" t="s">
        <v>873</v>
      </c>
    </row>
    <row r="252" spans="1:15" x14ac:dyDescent="0.25">
      <c r="A252" s="16" t="s">
        <v>1128</v>
      </c>
      <c r="B252" s="29">
        <v>81.899999999999991</v>
      </c>
      <c r="C252" s="38">
        <v>20</v>
      </c>
      <c r="D252" s="38">
        <v>160</v>
      </c>
      <c r="E252" s="38">
        <v>800</v>
      </c>
      <c r="F252" s="38">
        <v>0.24420024420024422</v>
      </c>
      <c r="G252" s="38">
        <v>1.9536019536019538</v>
      </c>
      <c r="H252" s="38">
        <v>9.7680097680097688</v>
      </c>
      <c r="I252" s="38">
        <v>-9.1139610389610333</v>
      </c>
      <c r="J252" s="38">
        <v>-61.722475570032543</v>
      </c>
      <c r="K252" s="38">
        <v>-270.42156862745105</v>
      </c>
      <c r="L252" s="38">
        <v>-0.20802025934756041</v>
      </c>
      <c r="M252" s="38">
        <v>-1.3706522596821227</v>
      </c>
      <c r="N252" s="38">
        <v>-6.30372792581651</v>
      </c>
      <c r="O252" s="27"/>
    </row>
    <row r="253" spans="1:15" x14ac:dyDescent="0.25">
      <c r="A253" s="16" t="s">
        <v>1073</v>
      </c>
      <c r="B253" s="29">
        <v>54</v>
      </c>
      <c r="C253" s="38">
        <v>15</v>
      </c>
      <c r="D253" s="38">
        <v>120</v>
      </c>
      <c r="E253" s="38">
        <v>600</v>
      </c>
      <c r="F253" s="38">
        <v>0.27777777777777779</v>
      </c>
      <c r="G253" s="38">
        <v>2.2222222222222223</v>
      </c>
      <c r="H253" s="38">
        <v>11.111111111111111</v>
      </c>
      <c r="I253" s="38">
        <v>-14.113961038961033</v>
      </c>
      <c r="J253" s="38">
        <v>-101.72247557003254</v>
      </c>
      <c r="K253" s="38">
        <v>-470.42156862745105</v>
      </c>
      <c r="L253" s="38">
        <v>-0.17444272577002684</v>
      </c>
      <c r="M253" s="38">
        <v>-1.1020319910618541</v>
      </c>
      <c r="N253" s="38">
        <v>-4.9606265827151681</v>
      </c>
      <c r="O253" s="27"/>
    </row>
    <row r="254" spans="1:15" x14ac:dyDescent="0.25">
      <c r="A254" s="16" t="s">
        <v>1017</v>
      </c>
      <c r="B254" s="29">
        <v>15</v>
      </c>
      <c r="C254" s="38">
        <v>10</v>
      </c>
      <c r="D254" s="38">
        <v>80</v>
      </c>
      <c r="E254" s="38">
        <v>400</v>
      </c>
      <c r="F254" s="38">
        <v>0.66666666666666663</v>
      </c>
      <c r="G254" s="38">
        <v>5.333333333333333</v>
      </c>
      <c r="H254" s="38">
        <v>26.666666666666668</v>
      </c>
      <c r="I254" s="38">
        <v>-19.113961038961033</v>
      </c>
      <c r="J254" s="38">
        <v>-141.72247557003254</v>
      </c>
      <c r="K254" s="38">
        <v>-670.42156862745105</v>
      </c>
      <c r="L254" s="38">
        <v>0.214446163118862</v>
      </c>
      <c r="M254" s="38">
        <v>2.0090791200492566</v>
      </c>
      <c r="N254" s="38">
        <v>10.594928972840389</v>
      </c>
      <c r="O254" s="27"/>
    </row>
    <row r="255" spans="1:15" x14ac:dyDescent="0.25">
      <c r="A255" s="16" t="s">
        <v>1198</v>
      </c>
      <c r="B255" s="29">
        <v>75</v>
      </c>
      <c r="C255" s="38">
        <v>27.5</v>
      </c>
      <c r="D255" s="38">
        <v>220</v>
      </c>
      <c r="E255" s="38">
        <v>1100</v>
      </c>
      <c r="F255" s="38">
        <v>0.36666666666666664</v>
      </c>
      <c r="G255" s="38">
        <v>2.9333333333333331</v>
      </c>
      <c r="H255" s="38">
        <v>14.666666666666666</v>
      </c>
      <c r="I255" s="38">
        <v>-1.6139610389610333</v>
      </c>
      <c r="J255" s="38">
        <v>-1.7224755700325431</v>
      </c>
      <c r="K255" s="38">
        <v>29.578431372548948</v>
      </c>
      <c r="L255" s="38">
        <v>-8.555383688113799E-2</v>
      </c>
      <c r="M255" s="38">
        <v>-0.39092087995074332</v>
      </c>
      <c r="N255" s="38">
        <v>-1.4050710271596127</v>
      </c>
      <c r="O255" s="27"/>
    </row>
    <row r="256" spans="1:15" x14ac:dyDescent="0.25">
      <c r="A256" s="16" t="s">
        <v>1112</v>
      </c>
      <c r="B256" s="29">
        <v>37.5</v>
      </c>
      <c r="C256" s="38">
        <v>18.75</v>
      </c>
      <c r="D256" s="38">
        <v>150</v>
      </c>
      <c r="E256" s="38">
        <v>750</v>
      </c>
      <c r="F256" s="38">
        <v>0.5</v>
      </c>
      <c r="G256" s="38">
        <v>4</v>
      </c>
      <c r="H256" s="38">
        <v>20</v>
      </c>
      <c r="I256" s="38">
        <v>-10.363961038961033</v>
      </c>
      <c r="J256" s="38">
        <v>-71.722475570032543</v>
      </c>
      <c r="K256" s="38">
        <v>-320.42156862745105</v>
      </c>
      <c r="L256" s="38">
        <v>4.7779496452195369E-2</v>
      </c>
      <c r="M256" s="38">
        <v>0.67574578671592356</v>
      </c>
      <c r="N256" s="38">
        <v>3.9282623061737212</v>
      </c>
      <c r="O256" s="27"/>
    </row>
    <row r="257" spans="1:15" x14ac:dyDescent="0.25">
      <c r="A257" s="16" t="s">
        <v>1178</v>
      </c>
      <c r="B257" s="29">
        <v>128</v>
      </c>
      <c r="C257" s="38">
        <v>25</v>
      </c>
      <c r="D257" s="38">
        <v>200</v>
      </c>
      <c r="E257" s="38">
        <v>1000</v>
      </c>
      <c r="F257" s="38">
        <v>0.1953125</v>
      </c>
      <c r="G257" s="38">
        <v>1.5625</v>
      </c>
      <c r="H257" s="38">
        <v>7.8125</v>
      </c>
      <c r="I257" s="38">
        <v>-4.1139610389610333</v>
      </c>
      <c r="J257" s="38">
        <v>-21.722475570032543</v>
      </c>
      <c r="K257" s="38">
        <v>-70.421568627451052</v>
      </c>
      <c r="L257" s="38">
        <v>-0.25690800354780463</v>
      </c>
      <c r="M257" s="38">
        <v>-1.7617542132840764</v>
      </c>
      <c r="N257" s="38">
        <v>-8.2592376938262788</v>
      </c>
      <c r="O257" s="27" t="s">
        <v>883</v>
      </c>
    </row>
    <row r="258" spans="1:15" x14ac:dyDescent="0.25">
      <c r="A258" s="16" t="s">
        <v>1082</v>
      </c>
      <c r="B258" s="35">
        <v>51</v>
      </c>
      <c r="C258" s="38">
        <v>16</v>
      </c>
      <c r="D258" s="38">
        <v>128</v>
      </c>
      <c r="E258" s="38">
        <v>640</v>
      </c>
      <c r="F258" s="38">
        <v>0.31372549019607843</v>
      </c>
      <c r="G258" s="38">
        <v>2.5098039215686274</v>
      </c>
      <c r="H258" s="38">
        <v>12.549019607843137</v>
      </c>
      <c r="I258" s="38">
        <v>-13.113961038961033</v>
      </c>
      <c r="J258" s="38">
        <v>-93.722475570032543</v>
      </c>
      <c r="K258" s="38">
        <v>-430.42156862745105</v>
      </c>
      <c r="L258" s="38">
        <v>-0.1384950133517262</v>
      </c>
      <c r="M258" s="38">
        <v>-0.81445029171544903</v>
      </c>
      <c r="N258" s="38">
        <v>-3.5227180859831417</v>
      </c>
      <c r="O258" s="27" t="s">
        <v>883</v>
      </c>
    </row>
    <row r="259" spans="1:15" x14ac:dyDescent="0.25">
      <c r="A259" s="16" t="s">
        <v>1247</v>
      </c>
      <c r="B259" s="35">
        <v>61.059999999999995</v>
      </c>
      <c r="C259" s="38">
        <v>35</v>
      </c>
      <c r="D259" s="38">
        <v>280</v>
      </c>
      <c r="E259" s="38">
        <v>1400</v>
      </c>
      <c r="F259" s="38">
        <v>0.57320668195217828</v>
      </c>
      <c r="G259" s="38">
        <v>4.5856534556174262</v>
      </c>
      <c r="H259" s="38">
        <v>22.92826727808713</v>
      </c>
      <c r="I259" s="38">
        <v>5.8860389610389667</v>
      </c>
      <c r="J259" s="38">
        <v>58.277524429967457</v>
      </c>
      <c r="K259" s="38">
        <v>329.57843137254895</v>
      </c>
      <c r="L259" s="38">
        <v>0.12098617840437365</v>
      </c>
      <c r="M259" s="38">
        <v>1.2613992423333498</v>
      </c>
      <c r="N259" s="38">
        <v>6.8565295842608514</v>
      </c>
      <c r="O259" s="27" t="s">
        <v>947</v>
      </c>
    </row>
    <row r="260" spans="1:15" x14ac:dyDescent="0.25">
      <c r="A260" s="16" t="s">
        <v>1248</v>
      </c>
      <c r="B260" s="35">
        <v>61.059999999999995</v>
      </c>
      <c r="C260" s="38">
        <v>35</v>
      </c>
      <c r="D260" s="38">
        <v>280</v>
      </c>
      <c r="E260" s="38">
        <v>1400</v>
      </c>
      <c r="F260" s="38">
        <v>0.57320668195217828</v>
      </c>
      <c r="G260" s="38">
        <v>4.5856534556174262</v>
      </c>
      <c r="H260" s="38">
        <v>22.92826727808713</v>
      </c>
      <c r="I260" s="38">
        <v>5.8860389610389667</v>
      </c>
      <c r="J260" s="38">
        <v>58.277524429967457</v>
      </c>
      <c r="K260" s="38">
        <v>329.57843137254895</v>
      </c>
      <c r="L260" s="38">
        <v>0.12098617840437365</v>
      </c>
      <c r="M260" s="38">
        <v>1.2613992423333498</v>
      </c>
      <c r="N260" s="38">
        <v>6.8565295842608514</v>
      </c>
      <c r="O260" s="27" t="s">
        <v>947</v>
      </c>
    </row>
    <row r="261" spans="1:15" x14ac:dyDescent="0.25">
      <c r="A261" s="16" t="s">
        <v>1249</v>
      </c>
      <c r="B261" s="35">
        <v>53.959999999999994</v>
      </c>
      <c r="C261" s="38">
        <v>35</v>
      </c>
      <c r="D261" s="38">
        <v>280</v>
      </c>
      <c r="E261" s="38">
        <v>1400</v>
      </c>
      <c r="F261" s="38">
        <v>0.64862861378799119</v>
      </c>
      <c r="G261" s="38">
        <v>5.1890289103039295</v>
      </c>
      <c r="H261" s="38">
        <v>25.945144551519647</v>
      </c>
      <c r="I261" s="38">
        <v>5.8860389610389667</v>
      </c>
      <c r="J261" s="38">
        <v>58.277524429967457</v>
      </c>
      <c r="K261" s="38">
        <v>329.57843137254895</v>
      </c>
      <c r="L261" s="38">
        <v>0.19640811024018656</v>
      </c>
      <c r="M261" s="38">
        <v>1.8647746970198531</v>
      </c>
      <c r="N261" s="38">
        <v>9.873406857693368</v>
      </c>
      <c r="O261" s="27" t="s">
        <v>947</v>
      </c>
    </row>
    <row r="262" spans="1:15" x14ac:dyDescent="0.25">
      <c r="A262" s="16" t="s">
        <v>1250</v>
      </c>
      <c r="B262" s="35">
        <v>53.959999999999994</v>
      </c>
      <c r="C262" s="38">
        <v>35</v>
      </c>
      <c r="D262" s="38">
        <v>280</v>
      </c>
      <c r="E262" s="38">
        <v>1400</v>
      </c>
      <c r="F262" s="38">
        <v>0.64862861378799119</v>
      </c>
      <c r="G262" s="38">
        <v>5.1890289103039295</v>
      </c>
      <c r="H262" s="38">
        <v>25.945144551519647</v>
      </c>
      <c r="I262" s="38">
        <v>5.8860389610389667</v>
      </c>
      <c r="J262" s="38">
        <v>58.277524429967457</v>
      </c>
      <c r="K262" s="38">
        <v>329.57843137254895</v>
      </c>
      <c r="L262" s="38">
        <v>0.19640811024018656</v>
      </c>
      <c r="M262" s="38">
        <v>1.8647746970198531</v>
      </c>
      <c r="N262" s="38">
        <v>9.873406857693368</v>
      </c>
      <c r="O262" s="27" t="s">
        <v>947</v>
      </c>
    </row>
    <row r="263" spans="1:15" x14ac:dyDescent="0.25">
      <c r="A263" s="16" t="s">
        <v>1251</v>
      </c>
      <c r="B263" s="35">
        <v>44.25</v>
      </c>
      <c r="C263" s="38">
        <v>35</v>
      </c>
      <c r="D263" s="38">
        <v>280</v>
      </c>
      <c r="E263" s="38">
        <v>1400</v>
      </c>
      <c r="F263" s="38">
        <v>0.79096045197740117</v>
      </c>
      <c r="G263" s="38">
        <v>6.3276836158192094</v>
      </c>
      <c r="H263" s="38">
        <v>31.638418079096045</v>
      </c>
      <c r="I263" s="38">
        <v>5.8860389610389667</v>
      </c>
      <c r="J263" s="38">
        <v>58.277524429967457</v>
      </c>
      <c r="K263" s="38">
        <v>329.57843137254895</v>
      </c>
      <c r="L263" s="38">
        <v>0.33873994842959654</v>
      </c>
      <c r="M263" s="38">
        <v>3.0034294025351329</v>
      </c>
      <c r="N263" s="38">
        <v>15.566680385269766</v>
      </c>
      <c r="O263" s="27" t="s">
        <v>947</v>
      </c>
    </row>
    <row r="264" spans="1:15" x14ac:dyDescent="0.25">
      <c r="A264" s="16" t="s">
        <v>1252</v>
      </c>
      <c r="B264" s="35">
        <v>44.25</v>
      </c>
      <c r="C264" s="38">
        <v>35</v>
      </c>
      <c r="D264" s="38">
        <v>280</v>
      </c>
      <c r="E264" s="38">
        <v>1400</v>
      </c>
      <c r="F264" s="38">
        <v>0.79096045197740117</v>
      </c>
      <c r="G264" s="38">
        <v>6.3276836158192094</v>
      </c>
      <c r="H264" s="38">
        <v>31.638418079096045</v>
      </c>
      <c r="I264" s="38">
        <v>5.8860389610389667</v>
      </c>
      <c r="J264" s="38">
        <v>58.277524429967457</v>
      </c>
      <c r="K264" s="38">
        <v>329.57843137254895</v>
      </c>
      <c r="L264" s="38">
        <v>0.33873994842959654</v>
      </c>
      <c r="M264" s="38">
        <v>3.0034294025351329</v>
      </c>
      <c r="N264" s="38">
        <v>15.566680385269766</v>
      </c>
      <c r="O264" s="27" t="s">
        <v>947</v>
      </c>
    </row>
    <row r="265" spans="1:15" x14ac:dyDescent="0.25">
      <c r="A265" s="16" t="s">
        <v>1253</v>
      </c>
      <c r="B265" s="35">
        <v>53.959999999999994</v>
      </c>
      <c r="C265" s="38">
        <v>35</v>
      </c>
      <c r="D265" s="38">
        <v>280</v>
      </c>
      <c r="E265" s="38">
        <v>1400</v>
      </c>
      <c r="F265" s="38">
        <v>0.64862861378799119</v>
      </c>
      <c r="G265" s="38">
        <v>5.1890289103039295</v>
      </c>
      <c r="H265" s="38">
        <v>25.945144551519647</v>
      </c>
      <c r="I265" s="38">
        <v>5.8860389610389667</v>
      </c>
      <c r="J265" s="38">
        <v>58.277524429967457</v>
      </c>
      <c r="K265" s="38">
        <v>329.57843137254895</v>
      </c>
      <c r="L265" s="38">
        <v>0.19640811024018656</v>
      </c>
      <c r="M265" s="38">
        <v>1.8647746970198531</v>
      </c>
      <c r="N265" s="38">
        <v>9.873406857693368</v>
      </c>
      <c r="O265" s="27" t="s">
        <v>947</v>
      </c>
    </row>
    <row r="266" spans="1:15" x14ac:dyDescent="0.25">
      <c r="A266" s="16" t="s">
        <v>1254</v>
      </c>
      <c r="B266" s="35">
        <v>73.84</v>
      </c>
      <c r="C266" s="38">
        <v>35</v>
      </c>
      <c r="D266" s="38">
        <v>280</v>
      </c>
      <c r="E266" s="38">
        <v>1400</v>
      </c>
      <c r="F266" s="38">
        <v>0.47399783315276273</v>
      </c>
      <c r="G266" s="38">
        <v>3.7919826652221018</v>
      </c>
      <c r="H266" s="38">
        <v>18.95991332611051</v>
      </c>
      <c r="I266" s="38">
        <v>5.8860389610389667</v>
      </c>
      <c r="J266" s="38">
        <v>58.277524429967457</v>
      </c>
      <c r="K266" s="38">
        <v>329.57843137254895</v>
      </c>
      <c r="L266" s="38">
        <v>2.1777329604958096E-2</v>
      </c>
      <c r="M266" s="38">
        <v>0.46772845193802537</v>
      </c>
      <c r="N266" s="38">
        <v>2.8881756322842307</v>
      </c>
      <c r="O266" s="27" t="s">
        <v>947</v>
      </c>
    </row>
    <row r="267" spans="1:15" x14ac:dyDescent="0.25">
      <c r="A267" s="16" t="s">
        <v>1255</v>
      </c>
      <c r="B267" s="35">
        <v>78.809999999999988</v>
      </c>
      <c r="C267" s="38">
        <v>35</v>
      </c>
      <c r="D267" s="38">
        <v>280</v>
      </c>
      <c r="E267" s="38">
        <v>1400</v>
      </c>
      <c r="F267" s="38">
        <v>0.44410607790889489</v>
      </c>
      <c r="G267" s="38">
        <v>3.5528486232711591</v>
      </c>
      <c r="H267" s="38">
        <v>17.764243116355797</v>
      </c>
      <c r="I267" s="38">
        <v>5.8860389610389667</v>
      </c>
      <c r="J267" s="38">
        <v>58.277524429967457</v>
      </c>
      <c r="K267" s="38">
        <v>329.57843137254895</v>
      </c>
      <c r="L267" s="38">
        <v>-8.1144256389097391E-3</v>
      </c>
      <c r="M267" s="38">
        <v>0.22859440998708269</v>
      </c>
      <c r="N267" s="38">
        <v>1.6925054225295177</v>
      </c>
      <c r="O267" s="27" t="s">
        <v>947</v>
      </c>
    </row>
    <row r="268" spans="1:15" x14ac:dyDescent="0.25">
      <c r="A268" s="16" t="s">
        <v>1256</v>
      </c>
      <c r="B268" s="29">
        <v>46.15</v>
      </c>
      <c r="C268" s="38">
        <v>35</v>
      </c>
      <c r="D268" s="38">
        <v>280</v>
      </c>
      <c r="E268" s="38">
        <v>1400</v>
      </c>
      <c r="F268" s="38">
        <v>0.75839653304442034</v>
      </c>
      <c r="G268" s="38">
        <v>6.0671722643553627</v>
      </c>
      <c r="H268" s="38">
        <v>30.335861321776814</v>
      </c>
      <c r="I268" s="38">
        <v>5.8860389610389667</v>
      </c>
      <c r="J268" s="38">
        <v>58.277524429967457</v>
      </c>
      <c r="K268" s="38">
        <v>329.57843137254895</v>
      </c>
      <c r="L268" s="38">
        <v>0.30617602949661571</v>
      </c>
      <c r="M268" s="38">
        <v>2.7429180510712863</v>
      </c>
      <c r="N268" s="38">
        <v>14.264123627950536</v>
      </c>
      <c r="O268" s="27" t="s">
        <v>947</v>
      </c>
    </row>
    <row r="269" spans="1:15" x14ac:dyDescent="0.25">
      <c r="A269" s="16" t="s">
        <v>1179</v>
      </c>
      <c r="B269" s="44">
        <v>32.94</v>
      </c>
      <c r="C269" s="38">
        <v>25</v>
      </c>
      <c r="D269" s="38">
        <v>200</v>
      </c>
      <c r="E269" s="38">
        <v>1000</v>
      </c>
      <c r="F269" s="38">
        <v>0.75895567698846389</v>
      </c>
      <c r="G269" s="38">
        <v>6.0716454159077111</v>
      </c>
      <c r="H269" s="38">
        <v>30.358227079538558</v>
      </c>
      <c r="I269" s="38">
        <v>-4.1139610389610333</v>
      </c>
      <c r="J269" s="38">
        <v>-21.722475570032543</v>
      </c>
      <c r="K269" s="38">
        <v>-70.421568627451052</v>
      </c>
      <c r="L269" s="38">
        <v>0.30673517344065926</v>
      </c>
      <c r="M269" s="38">
        <v>2.7473912026236347</v>
      </c>
      <c r="N269" s="38">
        <v>14.286489385712279</v>
      </c>
      <c r="O269" s="27" t="s">
        <v>603</v>
      </c>
    </row>
    <row r="270" spans="1:15" x14ac:dyDescent="0.25">
      <c r="A270" s="16" t="s">
        <v>1194</v>
      </c>
      <c r="B270" s="44">
        <v>84</v>
      </c>
      <c r="C270" s="38">
        <v>27</v>
      </c>
      <c r="D270" s="38">
        <v>216</v>
      </c>
      <c r="E270" s="38">
        <v>1080</v>
      </c>
      <c r="F270" s="38">
        <v>0.32142857142857145</v>
      </c>
      <c r="G270" s="38">
        <v>2.5714285714285716</v>
      </c>
      <c r="H270" s="38">
        <v>12.857142857142858</v>
      </c>
      <c r="I270" s="38">
        <v>-2.1139610389610333</v>
      </c>
      <c r="J270" s="38">
        <v>-5.7224755700325431</v>
      </c>
      <c r="K270" s="38">
        <v>9.5784313725489483</v>
      </c>
      <c r="L270" s="38">
        <v>-0.13079193211923318</v>
      </c>
      <c r="M270" s="38">
        <v>-0.75282564185550482</v>
      </c>
      <c r="N270" s="38">
        <v>-3.2145948366834212</v>
      </c>
      <c r="O270" s="27" t="s">
        <v>773</v>
      </c>
    </row>
    <row r="271" spans="1:15" x14ac:dyDescent="0.25">
      <c r="A271" s="16" t="s">
        <v>1118</v>
      </c>
      <c r="B271" s="44">
        <v>40</v>
      </c>
      <c r="C271" s="38">
        <v>19.2</v>
      </c>
      <c r="D271" s="38">
        <v>153.6</v>
      </c>
      <c r="E271" s="38">
        <v>768</v>
      </c>
      <c r="F271" s="38">
        <v>0.48</v>
      </c>
      <c r="G271" s="38">
        <v>3.84</v>
      </c>
      <c r="H271" s="38">
        <v>19.2</v>
      </c>
      <c r="I271" s="38">
        <v>-9.913961038961034</v>
      </c>
      <c r="J271" s="38">
        <v>-68.122475570032549</v>
      </c>
      <c r="K271" s="38">
        <v>-302.42156862745105</v>
      </c>
      <c r="L271" s="38">
        <v>2.7779496452195351E-2</v>
      </c>
      <c r="M271" s="38">
        <v>0.51574578671592342</v>
      </c>
      <c r="N271" s="38">
        <v>3.1282623061737205</v>
      </c>
      <c r="O271" s="27" t="s">
        <v>773</v>
      </c>
    </row>
    <row r="272" spans="1:15" x14ac:dyDescent="0.25">
      <c r="A272" s="16" t="s">
        <v>1119</v>
      </c>
      <c r="B272" s="44">
        <v>40</v>
      </c>
      <c r="C272" s="38">
        <v>19.2</v>
      </c>
      <c r="D272" s="38">
        <v>153.6</v>
      </c>
      <c r="E272" s="38">
        <v>768</v>
      </c>
      <c r="F272" s="38">
        <v>0.48</v>
      </c>
      <c r="G272" s="38">
        <v>3.84</v>
      </c>
      <c r="H272" s="38">
        <v>19.2</v>
      </c>
      <c r="I272" s="38">
        <v>-9.913961038961034</v>
      </c>
      <c r="J272" s="38">
        <v>-68.122475570032549</v>
      </c>
      <c r="K272" s="38">
        <v>-302.42156862745105</v>
      </c>
      <c r="L272" s="38">
        <v>2.7779496452195351E-2</v>
      </c>
      <c r="M272" s="38">
        <v>0.51574578671592342</v>
      </c>
      <c r="N272" s="38">
        <v>3.1282623061737205</v>
      </c>
      <c r="O272" s="27" t="s">
        <v>773</v>
      </c>
    </row>
    <row r="273" spans="1:15" x14ac:dyDescent="0.25">
      <c r="A273" s="16" t="s">
        <v>1089</v>
      </c>
      <c r="B273" s="44">
        <v>30.25</v>
      </c>
      <c r="C273" s="38">
        <v>16.8</v>
      </c>
      <c r="D273" s="38">
        <v>134.4</v>
      </c>
      <c r="E273" s="38">
        <v>672</v>
      </c>
      <c r="F273" s="38">
        <v>0.55537190082644627</v>
      </c>
      <c r="G273" s="38">
        <v>4.4429752066115702</v>
      </c>
      <c r="H273" s="38">
        <v>22.214876033057852</v>
      </c>
      <c r="I273" s="38">
        <v>-12.313961038961033</v>
      </c>
      <c r="J273" s="38">
        <v>-87.322475570032537</v>
      </c>
      <c r="K273" s="38">
        <v>-398.42156862745105</v>
      </c>
      <c r="L273" s="38">
        <v>0.10315139727864164</v>
      </c>
      <c r="M273" s="38">
        <v>1.1187209933274938</v>
      </c>
      <c r="N273" s="38">
        <v>6.143138339231573</v>
      </c>
      <c r="O273" s="27" t="s">
        <v>773</v>
      </c>
    </row>
    <row r="274" spans="1:15" x14ac:dyDescent="0.25">
      <c r="A274" s="16" t="s">
        <v>1055</v>
      </c>
      <c r="B274" s="44">
        <v>20</v>
      </c>
      <c r="C274" s="38">
        <v>13.2</v>
      </c>
      <c r="D274" s="38">
        <v>105.6</v>
      </c>
      <c r="E274" s="38">
        <v>528</v>
      </c>
      <c r="F274" s="38">
        <v>0.65999999999999992</v>
      </c>
      <c r="G274" s="38">
        <v>5.2799999999999994</v>
      </c>
      <c r="H274" s="38">
        <v>26.4</v>
      </c>
      <c r="I274" s="38">
        <v>-15.913961038961034</v>
      </c>
      <c r="J274" s="38">
        <v>-116.12247557003255</v>
      </c>
      <c r="K274" s="38">
        <v>-542.42156862745105</v>
      </c>
      <c r="L274" s="38">
        <v>0.20777949645219529</v>
      </c>
      <c r="M274" s="38">
        <v>1.9557457867159229</v>
      </c>
      <c r="N274" s="38">
        <v>10.32826230617372</v>
      </c>
      <c r="O274" s="27" t="s">
        <v>773</v>
      </c>
    </row>
    <row r="275" spans="1:15" x14ac:dyDescent="0.25">
      <c r="A275" s="16" t="s">
        <v>1184</v>
      </c>
      <c r="B275" s="35">
        <v>46</v>
      </c>
      <c r="C275" s="38">
        <v>25.2</v>
      </c>
      <c r="D275" s="38">
        <v>201.6</v>
      </c>
      <c r="E275" s="38">
        <v>1008</v>
      </c>
      <c r="F275" s="38">
        <v>0.54782608695652169</v>
      </c>
      <c r="G275" s="38">
        <v>4.3826086956521735</v>
      </c>
      <c r="H275" s="38">
        <v>21.913043478260871</v>
      </c>
      <c r="I275" s="38">
        <v>-3.913961038961034</v>
      </c>
      <c r="J275" s="38">
        <v>-20.122475570032549</v>
      </c>
      <c r="K275" s="38">
        <v>-62.421568627451052</v>
      </c>
      <c r="L275" s="38">
        <v>9.5605583408717054E-2</v>
      </c>
      <c r="M275" s="38">
        <v>1.058354482368097</v>
      </c>
      <c r="N275" s="38">
        <v>5.8413057844345921</v>
      </c>
      <c r="O275" s="27" t="s">
        <v>773</v>
      </c>
    </row>
    <row r="276" spans="1:15" x14ac:dyDescent="0.25">
      <c r="A276" s="16" t="s">
        <v>1235</v>
      </c>
      <c r="B276" s="35">
        <v>176</v>
      </c>
      <c r="C276" s="38">
        <v>32</v>
      </c>
      <c r="D276" s="38">
        <v>256</v>
      </c>
      <c r="E276" s="38">
        <v>1280</v>
      </c>
      <c r="F276" s="38">
        <v>0.18181818181818182</v>
      </c>
      <c r="G276" s="38">
        <v>1.4545454545454546</v>
      </c>
      <c r="H276" s="38">
        <v>7.2727272727272725</v>
      </c>
      <c r="I276" s="38">
        <v>2.8860389610389667</v>
      </c>
      <c r="J276" s="38">
        <v>34.277524429967457</v>
      </c>
      <c r="K276" s="38">
        <v>209.57843137254895</v>
      </c>
      <c r="L276" s="38">
        <v>-0.27040232172962281</v>
      </c>
      <c r="M276" s="38">
        <v>-1.8697087587386219</v>
      </c>
      <c r="N276" s="38">
        <v>-8.7990104210990054</v>
      </c>
      <c r="O276" s="27" t="s">
        <v>603</v>
      </c>
    </row>
    <row r="277" spans="1:15" x14ac:dyDescent="0.25">
      <c r="A277" s="16" t="s">
        <v>1218</v>
      </c>
      <c r="B277" s="35">
        <v>146.32000000000002</v>
      </c>
      <c r="C277" s="38">
        <v>30</v>
      </c>
      <c r="D277" s="38">
        <v>240</v>
      </c>
      <c r="E277" s="38">
        <v>1200</v>
      </c>
      <c r="F277" s="38">
        <v>0.20503007107709129</v>
      </c>
      <c r="G277" s="38">
        <v>1.6402405686167303</v>
      </c>
      <c r="H277" s="38">
        <v>8.2012028430836512</v>
      </c>
      <c r="I277" s="38">
        <v>0.88603896103896673</v>
      </c>
      <c r="J277" s="38">
        <v>18.277524429967457</v>
      </c>
      <c r="K277" s="38">
        <v>129.57843137254895</v>
      </c>
      <c r="L277" s="38">
        <v>-0.24719043247071334</v>
      </c>
      <c r="M277" s="38">
        <v>-1.6840136446673462</v>
      </c>
      <c r="N277" s="38">
        <v>-7.8705348507426276</v>
      </c>
      <c r="O277" s="27" t="s">
        <v>603</v>
      </c>
    </row>
    <row r="278" spans="1:15" x14ac:dyDescent="0.25">
      <c r="A278" s="16" t="s">
        <v>1219</v>
      </c>
      <c r="B278" s="35">
        <v>143</v>
      </c>
      <c r="C278" s="38">
        <v>30</v>
      </c>
      <c r="D278" s="38">
        <v>240</v>
      </c>
      <c r="E278" s="38">
        <v>1200</v>
      </c>
      <c r="F278" s="38">
        <v>0.20979020979020979</v>
      </c>
      <c r="G278" s="38">
        <v>1.6783216783216783</v>
      </c>
      <c r="H278" s="38">
        <v>8.3916083916083917</v>
      </c>
      <c r="I278" s="38">
        <v>0.88603896103896673</v>
      </c>
      <c r="J278" s="38">
        <v>18.277524429967457</v>
      </c>
      <c r="K278" s="38">
        <v>129.57843137254895</v>
      </c>
      <c r="L278" s="38">
        <v>-0.24243029375759484</v>
      </c>
      <c r="M278" s="38">
        <v>-1.6459325349623981</v>
      </c>
      <c r="N278" s="38">
        <v>-7.6801293022178871</v>
      </c>
      <c r="O278" s="27" t="s">
        <v>603</v>
      </c>
    </row>
    <row r="279" spans="1:15" x14ac:dyDescent="0.25">
      <c r="A279" s="16" t="s">
        <v>1220</v>
      </c>
      <c r="B279" s="35">
        <v>132</v>
      </c>
      <c r="C279" s="38">
        <v>30</v>
      </c>
      <c r="D279" s="38">
        <v>240</v>
      </c>
      <c r="E279" s="38">
        <v>1200</v>
      </c>
      <c r="F279" s="38">
        <v>0.22727272727272727</v>
      </c>
      <c r="G279" s="38">
        <v>1.8181818181818181</v>
      </c>
      <c r="H279" s="38">
        <v>9.0909090909090917</v>
      </c>
      <c r="I279" s="38">
        <v>0.88603896103896673</v>
      </c>
      <c r="J279" s="38">
        <v>18.277524429967457</v>
      </c>
      <c r="K279" s="38">
        <v>129.57843137254895</v>
      </c>
      <c r="L279" s="38">
        <v>-0.22494777627507737</v>
      </c>
      <c r="M279" s="38">
        <v>-1.5060723951022583</v>
      </c>
      <c r="N279" s="38">
        <v>-6.9808286029171871</v>
      </c>
      <c r="O279" s="27" t="s">
        <v>603</v>
      </c>
    </row>
    <row r="280" spans="1:15" x14ac:dyDescent="0.25">
      <c r="A280" s="16" t="s">
        <v>1221</v>
      </c>
      <c r="B280" s="35">
        <v>143</v>
      </c>
      <c r="C280" s="38">
        <v>30</v>
      </c>
      <c r="D280" s="38">
        <v>240</v>
      </c>
      <c r="E280" s="38">
        <v>1200</v>
      </c>
      <c r="F280" s="38">
        <v>0.20979020979020979</v>
      </c>
      <c r="G280" s="38">
        <v>1.6783216783216783</v>
      </c>
      <c r="H280" s="38">
        <v>8.3916083916083917</v>
      </c>
      <c r="I280" s="38">
        <v>0.88603896103896673</v>
      </c>
      <c r="J280" s="38">
        <v>18.277524429967457</v>
      </c>
      <c r="K280" s="38">
        <v>129.57843137254895</v>
      </c>
      <c r="L280" s="38">
        <v>-0.24243029375759484</v>
      </c>
      <c r="M280" s="38">
        <v>-1.6459325349623981</v>
      </c>
      <c r="N280" s="38">
        <v>-7.6801293022178871</v>
      </c>
      <c r="O280" s="27" t="s">
        <v>603</v>
      </c>
    </row>
    <row r="281" spans="1:15" x14ac:dyDescent="0.25">
      <c r="A281" s="16" t="s">
        <v>1222</v>
      </c>
      <c r="B281" s="35">
        <v>132</v>
      </c>
      <c r="C281" s="38">
        <v>30</v>
      </c>
      <c r="D281" s="38">
        <v>240</v>
      </c>
      <c r="E281" s="38">
        <v>1200</v>
      </c>
      <c r="F281" s="38">
        <v>0.22727272727272727</v>
      </c>
      <c r="G281" s="38">
        <v>1.8181818181818181</v>
      </c>
      <c r="H281" s="38">
        <v>9.0909090909090917</v>
      </c>
      <c r="I281" s="38">
        <v>0.88603896103896673</v>
      </c>
      <c r="J281" s="38">
        <v>18.277524429967457</v>
      </c>
      <c r="K281" s="38">
        <v>129.57843137254895</v>
      </c>
      <c r="L281" s="38">
        <v>-0.22494777627507737</v>
      </c>
      <c r="M281" s="38">
        <v>-1.5060723951022583</v>
      </c>
      <c r="N281" s="38">
        <v>-6.9808286029171871</v>
      </c>
      <c r="O281" s="27" t="s">
        <v>603</v>
      </c>
    </row>
    <row r="282" spans="1:15" x14ac:dyDescent="0.25">
      <c r="A282" s="16" t="s">
        <v>1195</v>
      </c>
      <c r="B282" s="35">
        <v>108.68</v>
      </c>
      <c r="C282" s="38">
        <v>27</v>
      </c>
      <c r="D282" s="38">
        <v>216</v>
      </c>
      <c r="E282" s="38">
        <v>1080</v>
      </c>
      <c r="F282" s="38">
        <v>0.2484357747515642</v>
      </c>
      <c r="G282" s="38">
        <v>1.9874861980125136</v>
      </c>
      <c r="H282" s="38">
        <v>9.9374309900625679</v>
      </c>
      <c r="I282" s="38">
        <v>-2.1139610389610333</v>
      </c>
      <c r="J282" s="38">
        <v>-5.7224755700325431</v>
      </c>
      <c r="K282" s="38">
        <v>9.5784313725489483</v>
      </c>
      <c r="L282" s="38">
        <v>-0.20378472879624043</v>
      </c>
      <c r="M282" s="38">
        <v>-1.3367680152715629</v>
      </c>
      <c r="N282" s="38">
        <v>-6.1343067037637109</v>
      </c>
      <c r="O282" s="27" t="s">
        <v>603</v>
      </c>
    </row>
    <row r="283" spans="1:15" x14ac:dyDescent="0.25">
      <c r="A283" s="16" t="s">
        <v>1236</v>
      </c>
      <c r="B283" s="35">
        <v>162</v>
      </c>
      <c r="C283" s="38">
        <v>32</v>
      </c>
      <c r="D283" s="38">
        <v>256</v>
      </c>
      <c r="E283" s="38">
        <v>1280</v>
      </c>
      <c r="F283" s="38">
        <v>0.19753086419753085</v>
      </c>
      <c r="G283" s="38">
        <v>1.5802469135802468</v>
      </c>
      <c r="H283" s="38">
        <v>7.9012345679012341</v>
      </c>
      <c r="I283" s="38">
        <v>2.8860389610389667</v>
      </c>
      <c r="J283" s="38">
        <v>34.277524429967457</v>
      </c>
      <c r="K283" s="38">
        <v>209.57843137254895</v>
      </c>
      <c r="L283" s="38">
        <v>-0.25468963935027378</v>
      </c>
      <c r="M283" s="38">
        <v>-1.7440072997038296</v>
      </c>
      <c r="N283" s="38">
        <v>-8.1705031259250447</v>
      </c>
      <c r="O283" s="27" t="s">
        <v>603</v>
      </c>
    </row>
    <row r="284" spans="1:15" x14ac:dyDescent="0.25">
      <c r="A284" s="16" t="s">
        <v>1196</v>
      </c>
      <c r="B284" s="35">
        <v>97.2</v>
      </c>
      <c r="C284" s="38">
        <v>27</v>
      </c>
      <c r="D284" s="38">
        <v>216</v>
      </c>
      <c r="E284" s="38">
        <v>1080</v>
      </c>
      <c r="F284" s="38">
        <v>0.27777777777777779</v>
      </c>
      <c r="G284" s="38">
        <v>2.2222222222222223</v>
      </c>
      <c r="H284" s="38">
        <v>11.111111111111111</v>
      </c>
      <c r="I284" s="38">
        <v>-2.1139610389610333</v>
      </c>
      <c r="J284" s="38">
        <v>-5.7224755700325431</v>
      </c>
      <c r="K284" s="38">
        <v>9.5784313725489483</v>
      </c>
      <c r="L284" s="38">
        <v>-0.17444272577002684</v>
      </c>
      <c r="M284" s="38">
        <v>-1.1020319910618541</v>
      </c>
      <c r="N284" s="38">
        <v>-4.9606265827151681</v>
      </c>
      <c r="O284" s="27" t="s">
        <v>603</v>
      </c>
    </row>
    <row r="285" spans="1:15" x14ac:dyDescent="0.25">
      <c r="A285" s="16" t="s">
        <v>1197</v>
      </c>
      <c r="B285" s="35">
        <v>97.2</v>
      </c>
      <c r="C285" s="38">
        <v>27</v>
      </c>
      <c r="D285" s="38">
        <v>216</v>
      </c>
      <c r="E285" s="38">
        <v>1080</v>
      </c>
      <c r="F285" s="38">
        <v>0.27777777777777779</v>
      </c>
      <c r="G285" s="38">
        <v>2.2222222222222223</v>
      </c>
      <c r="H285" s="38">
        <v>11.111111111111111</v>
      </c>
      <c r="I285" s="38">
        <v>-2.1139610389610333</v>
      </c>
      <c r="J285" s="38">
        <v>-5.7224755700325431</v>
      </c>
      <c r="K285" s="38">
        <v>9.5784313725489483</v>
      </c>
      <c r="L285" s="38">
        <v>-0.17444272577002684</v>
      </c>
      <c r="M285" s="38">
        <v>-1.1020319910618541</v>
      </c>
      <c r="N285" s="38">
        <v>-4.9606265827151681</v>
      </c>
      <c r="O285" s="27" t="s">
        <v>603</v>
      </c>
    </row>
    <row r="286" spans="1:15" x14ac:dyDescent="0.25">
      <c r="A286" s="16" t="s">
        <v>1180</v>
      </c>
      <c r="B286" s="35">
        <v>75</v>
      </c>
      <c r="C286" s="38">
        <v>25</v>
      </c>
      <c r="D286" s="38">
        <v>200</v>
      </c>
      <c r="E286" s="38">
        <v>1000</v>
      </c>
      <c r="F286" s="38">
        <v>0.33333333333333331</v>
      </c>
      <c r="G286" s="38">
        <v>2.6666666666666665</v>
      </c>
      <c r="H286" s="38">
        <v>13.333333333333334</v>
      </c>
      <c r="I286" s="38">
        <v>-4.1139610389610333</v>
      </c>
      <c r="J286" s="38">
        <v>-21.722475570032543</v>
      </c>
      <c r="K286" s="38">
        <v>-70.421568627451052</v>
      </c>
      <c r="L286" s="38">
        <v>-0.11888717021447132</v>
      </c>
      <c r="M286" s="38">
        <v>-0.65758754661740992</v>
      </c>
      <c r="N286" s="38">
        <v>-2.7384043604929449</v>
      </c>
      <c r="O286" s="27" t="s">
        <v>603</v>
      </c>
    </row>
    <row r="287" spans="1:15" x14ac:dyDescent="0.25">
      <c r="A287" s="16" t="s">
        <v>1018</v>
      </c>
      <c r="B287" s="35">
        <v>63</v>
      </c>
      <c r="C287" s="38">
        <v>11.25</v>
      </c>
      <c r="D287" s="38">
        <v>90</v>
      </c>
      <c r="E287" s="38">
        <v>400</v>
      </c>
      <c r="F287" s="38">
        <v>0.17857142857142858</v>
      </c>
      <c r="G287" s="38">
        <v>1.4285714285714286</v>
      </c>
      <c r="H287" s="38">
        <v>6.3492063492063489</v>
      </c>
      <c r="I287" s="38">
        <v>-17.863961038961033</v>
      </c>
      <c r="J287" s="38">
        <v>-131.72247557003254</v>
      </c>
      <c r="K287" s="38">
        <v>-670.42156862745105</v>
      </c>
      <c r="L287" s="38">
        <v>-0.27364907497637603</v>
      </c>
      <c r="M287" s="38">
        <v>-1.8956827847126478</v>
      </c>
      <c r="N287" s="38">
        <v>-9.7225313446199308</v>
      </c>
      <c r="O287" s="27"/>
    </row>
    <row r="288" spans="1:15" x14ac:dyDescent="0.25">
      <c r="A288" s="16" t="s">
        <v>1019</v>
      </c>
      <c r="B288" s="35">
        <v>63</v>
      </c>
      <c r="C288" s="38">
        <v>11.25</v>
      </c>
      <c r="D288" s="38">
        <v>90</v>
      </c>
      <c r="E288" s="38">
        <v>400</v>
      </c>
      <c r="F288" s="38">
        <v>0.17857142857142858</v>
      </c>
      <c r="G288" s="38">
        <v>1.4285714285714286</v>
      </c>
      <c r="H288" s="38">
        <v>6.3492063492063489</v>
      </c>
      <c r="I288" s="38">
        <v>-17.863961038961033</v>
      </c>
      <c r="J288" s="38">
        <v>-131.72247557003254</v>
      </c>
      <c r="K288" s="38">
        <v>-670.42156862745105</v>
      </c>
      <c r="L288" s="38">
        <v>-0.27364907497637603</v>
      </c>
      <c r="M288" s="38">
        <v>-1.8956827847126478</v>
      </c>
      <c r="N288" s="38">
        <v>-9.7225313446199308</v>
      </c>
      <c r="O288" s="27"/>
    </row>
    <row r="289" spans="1:15" x14ac:dyDescent="0.25">
      <c r="A289" s="16" t="s">
        <v>1042</v>
      </c>
      <c r="B289" s="29">
        <v>104</v>
      </c>
      <c r="C289" s="38">
        <v>13.75</v>
      </c>
      <c r="D289" s="38">
        <v>110</v>
      </c>
      <c r="E289" s="38">
        <v>500</v>
      </c>
      <c r="F289" s="38">
        <v>0.13221153846153846</v>
      </c>
      <c r="G289" s="38">
        <v>1.0576923076923077</v>
      </c>
      <c r="H289" s="38">
        <v>4.8076923076923075</v>
      </c>
      <c r="I289" s="38">
        <v>-15.363961038961033</v>
      </c>
      <c r="J289" s="38">
        <v>-111.72247557003254</v>
      </c>
      <c r="K289" s="38">
        <v>-570.42156862745105</v>
      </c>
      <c r="L289" s="38">
        <v>-0.32000896508626619</v>
      </c>
      <c r="M289" s="38">
        <v>-2.266561905591769</v>
      </c>
      <c r="N289" s="38">
        <v>-11.264045386133972</v>
      </c>
      <c r="O289" s="27" t="s">
        <v>537</v>
      </c>
    </row>
    <row r="290" spans="1:15" x14ac:dyDescent="0.25">
      <c r="A290" s="16" t="s">
        <v>1088</v>
      </c>
      <c r="B290" s="29">
        <v>64</v>
      </c>
      <c r="C290" s="38">
        <v>19</v>
      </c>
      <c r="D290" s="38">
        <v>132</v>
      </c>
      <c r="E290" s="38">
        <v>660</v>
      </c>
      <c r="F290" s="38">
        <v>0.296875</v>
      </c>
      <c r="G290" s="38">
        <v>2.0625</v>
      </c>
      <c r="H290" s="38">
        <v>10.3125</v>
      </c>
      <c r="I290" s="38">
        <v>-10.113961038961033</v>
      </c>
      <c r="J290" s="38">
        <v>-89.722475570032543</v>
      </c>
      <c r="K290" s="38">
        <v>-410.42156862745105</v>
      </c>
      <c r="L290" s="38">
        <v>-0.15534550354780463</v>
      </c>
      <c r="M290" s="38">
        <v>-1.2617542132840764</v>
      </c>
      <c r="N290" s="38">
        <v>-5.7592376938262788</v>
      </c>
      <c r="O290" s="27"/>
    </row>
    <row r="291" spans="1:15" x14ac:dyDescent="0.25">
      <c r="A291" s="16" t="s">
        <v>1121</v>
      </c>
      <c r="B291" s="29">
        <v>140</v>
      </c>
      <c r="C291" s="38">
        <v>24</v>
      </c>
      <c r="D291" s="38">
        <v>156</v>
      </c>
      <c r="E291" s="38">
        <v>780</v>
      </c>
      <c r="F291" s="38">
        <v>0.17142857142857143</v>
      </c>
      <c r="G291" s="38">
        <v>1.1142857142857143</v>
      </c>
      <c r="H291" s="38">
        <v>5.5714285714285712</v>
      </c>
      <c r="I291" s="38">
        <v>-5.1139610389610333</v>
      </c>
      <c r="J291" s="38">
        <v>-65.722475570032543</v>
      </c>
      <c r="K291" s="38">
        <v>-290.42156862745105</v>
      </c>
      <c r="L291" s="38">
        <v>-0.2807919321192332</v>
      </c>
      <c r="M291" s="38">
        <v>-2.2099684989983621</v>
      </c>
      <c r="N291" s="38">
        <v>-10.500309122397708</v>
      </c>
      <c r="O291" s="27"/>
    </row>
    <row r="292" spans="1:15" x14ac:dyDescent="0.25">
      <c r="A292" s="16" t="s">
        <v>1115</v>
      </c>
      <c r="B292" s="29"/>
      <c r="C292" s="38">
        <v>30</v>
      </c>
      <c r="D292" s="38">
        <v>150</v>
      </c>
      <c r="E292" s="38">
        <v>750</v>
      </c>
      <c r="F292" s="38"/>
      <c r="G292" s="38"/>
      <c r="H292" s="38"/>
      <c r="I292" s="38">
        <v>0.88603896103896673</v>
      </c>
      <c r="J292" s="38">
        <v>-71.722475570032543</v>
      </c>
      <c r="K292" s="38">
        <v>-320.42156862745105</v>
      </c>
      <c r="L292" s="38">
        <v>-0.45222050354780463</v>
      </c>
      <c r="M292" s="38">
        <v>-3.3242542132840764</v>
      </c>
      <c r="N292" s="38">
        <v>-16.071737693826279</v>
      </c>
      <c r="O292" s="27"/>
    </row>
    <row r="293" spans="1:15" x14ac:dyDescent="0.25">
      <c r="A293" s="16" t="s">
        <v>1074</v>
      </c>
      <c r="B293" s="29">
        <v>25</v>
      </c>
      <c r="C293" s="38">
        <v>15</v>
      </c>
      <c r="D293" s="38">
        <v>120</v>
      </c>
      <c r="E293" s="38">
        <v>600</v>
      </c>
      <c r="F293" s="38">
        <v>0.6</v>
      </c>
      <c r="G293" s="38">
        <v>4.8</v>
      </c>
      <c r="H293" s="38">
        <v>24</v>
      </c>
      <c r="I293" s="38">
        <v>-14.113961038961033</v>
      </c>
      <c r="J293" s="38">
        <v>-101.72247557003254</v>
      </c>
      <c r="K293" s="38">
        <v>-470.42156862745105</v>
      </c>
      <c r="L293" s="38">
        <v>0.14777949645219535</v>
      </c>
      <c r="M293" s="38">
        <v>1.4757457867159234</v>
      </c>
      <c r="N293" s="38">
        <v>7.9282623061737212</v>
      </c>
      <c r="O293" s="27"/>
    </row>
    <row r="294" spans="1:15" x14ac:dyDescent="0.25">
      <c r="A294" s="16" t="s">
        <v>1078</v>
      </c>
      <c r="B294" s="35">
        <v>30</v>
      </c>
      <c r="C294" s="38">
        <v>25</v>
      </c>
      <c r="D294" s="38">
        <v>120</v>
      </c>
      <c r="E294" s="38">
        <v>600</v>
      </c>
      <c r="F294" s="38">
        <v>0.83333333333333337</v>
      </c>
      <c r="G294" s="38">
        <v>4</v>
      </c>
      <c r="H294" s="38">
        <v>20</v>
      </c>
      <c r="I294" s="38">
        <v>-4.1139610389610333</v>
      </c>
      <c r="J294" s="38">
        <v>-101.72247557003254</v>
      </c>
      <c r="K294" s="38">
        <v>-470.42156862745105</v>
      </c>
      <c r="L294" s="38">
        <v>0.38111282978552874</v>
      </c>
      <c r="M294" s="38">
        <v>0.67574578671592356</v>
      </c>
      <c r="N294" s="38">
        <v>3.9282623061737212</v>
      </c>
      <c r="O294" s="27"/>
    </row>
    <row r="295" spans="1:15" x14ac:dyDescent="0.25">
      <c r="A295" s="16" t="s">
        <v>1142</v>
      </c>
      <c r="B295" s="35">
        <v>135</v>
      </c>
      <c r="C295" s="38">
        <v>21.25</v>
      </c>
      <c r="D295" s="38">
        <v>170</v>
      </c>
      <c r="E295" s="38">
        <v>850</v>
      </c>
      <c r="F295" s="38">
        <v>0.15740740740740741</v>
      </c>
      <c r="G295" s="38">
        <v>1.2592592592592593</v>
      </c>
      <c r="H295" s="38">
        <v>6.2962962962962967</v>
      </c>
      <c r="I295" s="38">
        <v>-7.8639610389610333</v>
      </c>
      <c r="J295" s="38">
        <v>-51.722475570032543</v>
      </c>
      <c r="K295" s="38">
        <v>-220.42156862745105</v>
      </c>
      <c r="L295" s="38">
        <v>-0.29481309614039719</v>
      </c>
      <c r="M295" s="38">
        <v>-2.0649949540248169</v>
      </c>
      <c r="N295" s="38">
        <v>-9.7754413975299812</v>
      </c>
      <c r="O295" s="27" t="s">
        <v>603</v>
      </c>
    </row>
    <row r="296" spans="1:15" x14ac:dyDescent="0.25">
      <c r="A296" s="16" t="s">
        <v>1223</v>
      </c>
      <c r="B296" s="35">
        <v>57.8</v>
      </c>
      <c r="C296" s="38">
        <v>30</v>
      </c>
      <c r="D296" s="38">
        <v>240</v>
      </c>
      <c r="E296" s="38">
        <v>1200</v>
      </c>
      <c r="F296" s="38">
        <v>0.51903114186851218</v>
      </c>
      <c r="G296" s="38">
        <v>4.1522491349480974</v>
      </c>
      <c r="H296" s="38">
        <v>20.761245674740486</v>
      </c>
      <c r="I296" s="38">
        <v>0.88603896103896673</v>
      </c>
      <c r="J296" s="38">
        <v>18.277524429967457</v>
      </c>
      <c r="K296" s="38">
        <v>129.57843137254895</v>
      </c>
      <c r="L296" s="38">
        <v>6.6810638320707549E-2</v>
      </c>
      <c r="M296" s="38">
        <v>0.827994921664021</v>
      </c>
      <c r="N296" s="38">
        <v>4.6895079809142075</v>
      </c>
      <c r="O296" s="27" t="s">
        <v>603</v>
      </c>
    </row>
    <row r="297" spans="1:15" x14ac:dyDescent="0.25">
      <c r="A297" s="16" t="s">
        <v>1181</v>
      </c>
      <c r="B297" s="29">
        <v>55.12</v>
      </c>
      <c r="C297" s="38">
        <v>25</v>
      </c>
      <c r="D297" s="38">
        <v>200</v>
      </c>
      <c r="E297" s="38">
        <v>1000</v>
      </c>
      <c r="F297" s="38">
        <v>0.45355587808418002</v>
      </c>
      <c r="G297" s="38">
        <v>3.6284470246734402</v>
      </c>
      <c r="H297" s="38">
        <v>18.1422351233672</v>
      </c>
      <c r="I297" s="38">
        <v>-4.1139610389610333</v>
      </c>
      <c r="J297" s="38">
        <v>-21.722475570032543</v>
      </c>
      <c r="K297" s="38">
        <v>-70.421568627451052</v>
      </c>
      <c r="L297" s="38">
        <v>1.3353745363753888E-3</v>
      </c>
      <c r="M297" s="38">
        <v>0.30419281138936372</v>
      </c>
      <c r="N297" s="38">
        <v>2.0704974295409215</v>
      </c>
      <c r="O297" s="27" t="s">
        <v>603</v>
      </c>
    </row>
    <row r="298" spans="1:15" x14ac:dyDescent="0.25">
      <c r="A298" s="16" t="s">
        <v>1303</v>
      </c>
      <c r="B298" s="29">
        <v>281.60000000000002</v>
      </c>
      <c r="C298" s="38">
        <v>120</v>
      </c>
      <c r="D298" s="38">
        <v>960</v>
      </c>
      <c r="E298" s="38">
        <v>4320</v>
      </c>
      <c r="F298" s="38">
        <v>0.42613636363636359</v>
      </c>
      <c r="G298" s="38">
        <v>3.4090909090909087</v>
      </c>
      <c r="H298" s="38">
        <v>15.34090909090909</v>
      </c>
      <c r="I298" s="38">
        <v>90.886038961038963</v>
      </c>
      <c r="J298" s="38">
        <v>738.27752442996746</v>
      </c>
      <c r="K298" s="38">
        <v>3249.5784313725489</v>
      </c>
      <c r="L298" s="38">
        <v>-2.608413991144104E-2</v>
      </c>
      <c r="M298" s="38">
        <v>8.4836695806832285E-2</v>
      </c>
      <c r="N298" s="38">
        <v>-0.73082860291718887</v>
      </c>
      <c r="O298" s="27"/>
    </row>
    <row r="299" spans="1:15" x14ac:dyDescent="0.25">
      <c r="A299" s="16" t="s">
        <v>1291</v>
      </c>
      <c r="B299" s="29">
        <v>121.55000000000001</v>
      </c>
      <c r="C299" s="38">
        <v>60</v>
      </c>
      <c r="D299" s="38">
        <v>480</v>
      </c>
      <c r="E299" s="38">
        <v>2160</v>
      </c>
      <c r="F299" s="38">
        <v>0.49362402303578767</v>
      </c>
      <c r="G299" s="38">
        <v>3.9489921842863014</v>
      </c>
      <c r="H299" s="38">
        <v>17.770464829288358</v>
      </c>
      <c r="I299" s="38">
        <v>30.886038961038967</v>
      </c>
      <c r="J299" s="38">
        <v>258.27752442996746</v>
      </c>
      <c r="K299" s="38">
        <v>1089.5784313725489</v>
      </c>
      <c r="L299" s="38">
        <v>4.1403519487983043E-2</v>
      </c>
      <c r="M299" s="38">
        <v>0.62473797100222495</v>
      </c>
      <c r="N299" s="38">
        <v>1.6987271354620788</v>
      </c>
      <c r="O299" s="27"/>
    </row>
    <row r="300" spans="1:15" x14ac:dyDescent="0.25">
      <c r="A300" s="16" t="s">
        <v>1287</v>
      </c>
      <c r="B300" s="29">
        <v>148.83999999999997</v>
      </c>
      <c r="C300" s="38">
        <v>57</v>
      </c>
      <c r="D300" s="38">
        <v>456</v>
      </c>
      <c r="E300" s="38">
        <v>2052</v>
      </c>
      <c r="F300" s="38">
        <v>0.38296156947057247</v>
      </c>
      <c r="G300" s="38">
        <v>3.0636925557645798</v>
      </c>
      <c r="H300" s="38">
        <v>13.78661650094061</v>
      </c>
      <c r="I300" s="38">
        <v>27.886038961038967</v>
      </c>
      <c r="J300" s="38">
        <v>234.27752442996746</v>
      </c>
      <c r="K300" s="38">
        <v>981.57843137254895</v>
      </c>
      <c r="L300" s="38">
        <v>-6.9258934077232159E-2</v>
      </c>
      <c r="M300" s="38">
        <v>-0.26056165751949667</v>
      </c>
      <c r="N300" s="38">
        <v>-2.2851211928856685</v>
      </c>
      <c r="O300" s="27"/>
    </row>
    <row r="301" spans="1:15" x14ac:dyDescent="0.25">
      <c r="A301" s="16" t="s">
        <v>1237</v>
      </c>
      <c r="B301" s="29">
        <v>78.08</v>
      </c>
      <c r="C301" s="38">
        <v>36</v>
      </c>
      <c r="D301" s="38">
        <v>288</v>
      </c>
      <c r="E301" s="38">
        <v>1296</v>
      </c>
      <c r="F301" s="38">
        <v>0.46106557377049179</v>
      </c>
      <c r="G301" s="38">
        <v>3.6885245901639343</v>
      </c>
      <c r="H301" s="38">
        <v>16.598360655737704</v>
      </c>
      <c r="I301" s="38">
        <v>6.8860389610389667</v>
      </c>
      <c r="J301" s="38">
        <v>66.277524429967457</v>
      </c>
      <c r="K301" s="38">
        <v>225.57843137254895</v>
      </c>
      <c r="L301" s="38">
        <v>8.8450702226871569E-3</v>
      </c>
      <c r="M301" s="38">
        <v>0.36427037687985786</v>
      </c>
      <c r="N301" s="38">
        <v>0.52662296191142488</v>
      </c>
      <c r="O301" s="27"/>
    </row>
    <row r="302" spans="1:15" x14ac:dyDescent="0.25">
      <c r="A302" s="16" t="s">
        <v>1263</v>
      </c>
      <c r="B302" s="29">
        <v>76.25</v>
      </c>
      <c r="C302" s="38">
        <v>44</v>
      </c>
      <c r="D302" s="38">
        <v>352</v>
      </c>
      <c r="E302" s="38">
        <v>1584</v>
      </c>
      <c r="F302" s="38">
        <v>0.57704918032786889</v>
      </c>
      <c r="G302" s="38">
        <v>4.6163934426229511</v>
      </c>
      <c r="H302" s="38">
        <v>20.77377049180328</v>
      </c>
      <c r="I302" s="38">
        <v>14.886038961038967</v>
      </c>
      <c r="J302" s="38">
        <v>130.27752442996746</v>
      </c>
      <c r="K302" s="38">
        <v>513.57843137254895</v>
      </c>
      <c r="L302" s="38">
        <v>0.12482867678006426</v>
      </c>
      <c r="M302" s="38">
        <v>1.2921392293388747</v>
      </c>
      <c r="N302" s="38">
        <v>4.7020327979770009</v>
      </c>
      <c r="O302" s="27"/>
    </row>
    <row r="303" spans="1:15" x14ac:dyDescent="0.25">
      <c r="A303" s="16" t="s">
        <v>1226</v>
      </c>
      <c r="B303" s="29">
        <v>52.48</v>
      </c>
      <c r="C303" s="38">
        <v>34</v>
      </c>
      <c r="D303" s="38">
        <v>272</v>
      </c>
      <c r="E303" s="38">
        <v>1224</v>
      </c>
      <c r="F303" s="38">
        <v>0.64786585365853666</v>
      </c>
      <c r="G303" s="38">
        <v>5.1829268292682933</v>
      </c>
      <c r="H303" s="38">
        <v>23.323170731707318</v>
      </c>
      <c r="I303" s="38">
        <v>4.8860389610389667</v>
      </c>
      <c r="J303" s="38">
        <v>50.277524429967457</v>
      </c>
      <c r="K303" s="38">
        <v>153.57843137254895</v>
      </c>
      <c r="L303" s="38">
        <v>0.19564535011073203</v>
      </c>
      <c r="M303" s="38">
        <v>1.8586726159842168</v>
      </c>
      <c r="N303" s="38">
        <v>7.2514330378810392</v>
      </c>
      <c r="O303" s="27"/>
    </row>
    <row r="304" spans="1:15" x14ac:dyDescent="0.25">
      <c r="A304" s="16" t="s">
        <v>1261</v>
      </c>
      <c r="B304" s="29">
        <v>110.00000000000001</v>
      </c>
      <c r="C304" s="38">
        <v>42</v>
      </c>
      <c r="D304" s="38">
        <v>336</v>
      </c>
      <c r="E304" s="38">
        <v>1512</v>
      </c>
      <c r="F304" s="38">
        <v>0.38181818181818178</v>
      </c>
      <c r="G304" s="38">
        <v>3.0545454545454542</v>
      </c>
      <c r="H304" s="38">
        <v>13.745454545454544</v>
      </c>
      <c r="I304" s="38">
        <v>12.886038961038967</v>
      </c>
      <c r="J304" s="38">
        <v>114.27752442996746</v>
      </c>
      <c r="K304" s="38">
        <v>441.57843137254895</v>
      </c>
      <c r="L304" s="38">
        <v>-7.0402321729622852E-2</v>
      </c>
      <c r="M304" s="38">
        <v>-0.26970875873862221</v>
      </c>
      <c r="N304" s="38">
        <v>-2.3262831483717346</v>
      </c>
      <c r="O304" s="27"/>
    </row>
    <row r="305" spans="1:15" x14ac:dyDescent="0.25">
      <c r="A305" s="16" t="s">
        <v>1210</v>
      </c>
      <c r="B305" s="29">
        <v>29.439999999999998</v>
      </c>
      <c r="C305" s="38">
        <v>33</v>
      </c>
      <c r="D305" s="38">
        <v>264</v>
      </c>
      <c r="E305" s="38">
        <v>1188</v>
      </c>
      <c r="F305" s="38">
        <v>1.1209239130434783</v>
      </c>
      <c r="G305" s="38">
        <v>8.9673913043478262</v>
      </c>
      <c r="H305" s="38">
        <v>40.353260869565219</v>
      </c>
      <c r="I305" s="38">
        <v>3.8860389610389667</v>
      </c>
      <c r="J305" s="38">
        <v>42.277524429967457</v>
      </c>
      <c r="K305" s="38">
        <v>117.57843137254895</v>
      </c>
      <c r="L305" s="38">
        <v>0.66870340949567364</v>
      </c>
      <c r="M305" s="38">
        <v>5.6431370910637497</v>
      </c>
      <c r="N305" s="38">
        <v>24.28152317573894</v>
      </c>
      <c r="O305" s="27"/>
    </row>
    <row r="306" spans="1:15" x14ac:dyDescent="0.25">
      <c r="A306" s="16" t="s">
        <v>1227</v>
      </c>
      <c r="B306" s="29">
        <v>33.28</v>
      </c>
      <c r="C306" s="38">
        <v>34</v>
      </c>
      <c r="D306" s="38">
        <v>272</v>
      </c>
      <c r="E306" s="38">
        <v>1224</v>
      </c>
      <c r="F306" s="38">
        <v>1.0216346153846154</v>
      </c>
      <c r="G306" s="38">
        <v>8.1730769230769234</v>
      </c>
      <c r="H306" s="38">
        <v>36.778846153846153</v>
      </c>
      <c r="I306" s="38">
        <v>4.8860389610389667</v>
      </c>
      <c r="J306" s="38">
        <v>50.277524429967457</v>
      </c>
      <c r="K306" s="38">
        <v>153.57843137254895</v>
      </c>
      <c r="L306" s="38">
        <v>0.56941411183681079</v>
      </c>
      <c r="M306" s="38">
        <v>4.8488227097928469</v>
      </c>
      <c r="N306" s="38">
        <v>20.707108460019874</v>
      </c>
      <c r="O306" s="27"/>
    </row>
    <row r="307" spans="1:15" x14ac:dyDescent="0.25">
      <c r="A307" s="16" t="s">
        <v>1039</v>
      </c>
      <c r="B307" s="35">
        <v>105</v>
      </c>
      <c r="C307" s="38">
        <v>12.5</v>
      </c>
      <c r="D307" s="38">
        <v>100</v>
      </c>
      <c r="E307" s="38">
        <v>500</v>
      </c>
      <c r="F307" s="38">
        <v>0.11904761904761904</v>
      </c>
      <c r="G307" s="38">
        <v>0.95238095238095233</v>
      </c>
      <c r="H307" s="38">
        <v>4.7619047619047619</v>
      </c>
      <c r="I307" s="38">
        <v>-16.613961038961033</v>
      </c>
      <c r="J307" s="38">
        <v>-121.72247557003254</v>
      </c>
      <c r="K307" s="38">
        <v>-570.42156862745105</v>
      </c>
      <c r="L307" s="38">
        <v>-0.33317288450018556</v>
      </c>
      <c r="M307" s="38">
        <v>-2.3718732609031239</v>
      </c>
      <c r="N307" s="38">
        <v>-11.309832931921516</v>
      </c>
      <c r="O307" s="27"/>
    </row>
    <row r="308" spans="1:15" x14ac:dyDescent="0.25">
      <c r="A308" s="16" t="s">
        <v>1232</v>
      </c>
      <c r="B308" s="44">
        <v>43.82700912</v>
      </c>
      <c r="C308" s="38">
        <v>35</v>
      </c>
      <c r="D308" s="38">
        <v>250</v>
      </c>
      <c r="E308" s="38">
        <v>1250</v>
      </c>
      <c r="F308" s="38">
        <v>0.79859430754603133</v>
      </c>
      <c r="G308" s="38">
        <v>5.7042450539002241</v>
      </c>
      <c r="H308" s="38">
        <v>28.521225269501119</v>
      </c>
      <c r="I308" s="38">
        <v>5.8860389610389667</v>
      </c>
      <c r="J308" s="38">
        <v>28.277524429967457</v>
      </c>
      <c r="K308" s="38">
        <v>179.57843137254895</v>
      </c>
      <c r="L308" s="38">
        <v>0.3463738039982267</v>
      </c>
      <c r="M308" s="38">
        <v>2.3799908406161476</v>
      </c>
      <c r="N308" s="38">
        <v>12.449487575674841</v>
      </c>
      <c r="O308" s="27"/>
    </row>
    <row r="309" spans="1:15" x14ac:dyDescent="0.25">
      <c r="A309" s="16" t="s">
        <v>1199</v>
      </c>
      <c r="B309" s="38"/>
      <c r="C309" s="38">
        <v>220</v>
      </c>
      <c r="D309" s="38">
        <v>1100</v>
      </c>
      <c r="E309" s="27"/>
      <c r="F309" s="38"/>
      <c r="G309" s="38"/>
      <c r="H309" s="38">
        <v>-1.6139610389610333</v>
      </c>
      <c r="I309" s="38">
        <v>-1.7224755700325431</v>
      </c>
      <c r="J309" s="38">
        <v>29.578431372548948</v>
      </c>
      <c r="K309" s="38">
        <v>-0.45222050354780463</v>
      </c>
      <c r="L309" s="38">
        <v>-3.3242542132840764</v>
      </c>
      <c r="M309" s="38">
        <v>-16.071737693826279</v>
      </c>
      <c r="N309" s="38" t="s">
        <v>149</v>
      </c>
      <c r="O309" s="2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A3" sqref="A3"/>
    </sheetView>
  </sheetViews>
  <sheetFormatPr defaultColWidth="11" defaultRowHeight="15.75" x14ac:dyDescent="0.25"/>
  <cols>
    <col min="1" max="1" width="62.875" customWidth="1"/>
  </cols>
  <sheetData>
    <row r="1" spans="1:28" ht="26.25" x14ac:dyDescent="0.4">
      <c r="A1" s="120" t="s">
        <v>1313</v>
      </c>
    </row>
    <row r="2" spans="1:28" x14ac:dyDescent="0.25">
      <c r="A2" s="4" t="s">
        <v>1328</v>
      </c>
      <c r="L2">
        <f>J2*K2</f>
        <v>0</v>
      </c>
      <c r="O2">
        <f>M2*N2</f>
        <v>0</v>
      </c>
      <c r="V2" s="5"/>
      <c r="W2" s="2"/>
      <c r="X2" s="3"/>
      <c r="Y2" s="3"/>
      <c r="Z2" s="2" t="e">
        <f>W2/O2</f>
        <v>#DIV/0!</v>
      </c>
      <c r="AA2" s="2" t="e">
        <f>X2/O2</f>
        <v>#DIV/0!</v>
      </c>
      <c r="AB2" s="2"/>
    </row>
    <row r="3" spans="1:28" x14ac:dyDescent="0.25">
      <c r="A3" t="s">
        <v>55</v>
      </c>
      <c r="B3" t="s">
        <v>975</v>
      </c>
    </row>
    <row r="4" spans="1:28" x14ac:dyDescent="0.25">
      <c r="A4" t="s">
        <v>70</v>
      </c>
      <c r="B4" t="s">
        <v>71</v>
      </c>
    </row>
    <row r="5" spans="1:28" x14ac:dyDescent="0.25">
      <c r="A5" t="s">
        <v>73</v>
      </c>
      <c r="B5" t="s">
        <v>74</v>
      </c>
    </row>
    <row r="6" spans="1:28" x14ac:dyDescent="0.25">
      <c r="A6" t="s">
        <v>150</v>
      </c>
      <c r="B6" t="s">
        <v>975</v>
      </c>
    </row>
    <row r="7" spans="1:28" x14ac:dyDescent="0.25">
      <c r="A7" t="s">
        <v>178</v>
      </c>
      <c r="B7" t="s">
        <v>179</v>
      </c>
    </row>
    <row r="8" spans="1:28" x14ac:dyDescent="0.25">
      <c r="A8" t="s">
        <v>216</v>
      </c>
      <c r="B8" t="s">
        <v>975</v>
      </c>
    </row>
    <row r="9" spans="1:28" x14ac:dyDescent="0.25">
      <c r="A9" t="s">
        <v>253</v>
      </c>
      <c r="B9" t="s">
        <v>975</v>
      </c>
    </row>
    <row r="10" spans="1:28" x14ac:dyDescent="0.25">
      <c r="A10" t="s">
        <v>254</v>
      </c>
      <c r="B10" t="s">
        <v>71</v>
      </c>
    </row>
    <row r="11" spans="1:28" x14ac:dyDescent="0.25">
      <c r="A11" t="s">
        <v>255</v>
      </c>
      <c r="B11" t="s">
        <v>256</v>
      </c>
    </row>
    <row r="12" spans="1:28" x14ac:dyDescent="0.25">
      <c r="A12" t="s">
        <v>223</v>
      </c>
      <c r="B12" t="s">
        <v>975</v>
      </c>
    </row>
    <row r="13" spans="1:28" x14ac:dyDescent="0.25">
      <c r="A13" t="s">
        <v>395</v>
      </c>
      <c r="B13" t="s">
        <v>396</v>
      </c>
    </row>
    <row r="14" spans="1:28" x14ac:dyDescent="0.25">
      <c r="A14" t="s">
        <v>475</v>
      </c>
      <c r="B14" t="s">
        <v>476</v>
      </c>
    </row>
    <row r="15" spans="1:28" x14ac:dyDescent="0.25">
      <c r="A15" t="s">
        <v>511</v>
      </c>
      <c r="B15" t="s">
        <v>512</v>
      </c>
    </row>
    <row r="16" spans="1:28" x14ac:dyDescent="0.25">
      <c r="A16" t="s">
        <v>624</v>
      </c>
      <c r="B16" t="s">
        <v>975</v>
      </c>
    </row>
    <row r="17" spans="1:2" x14ac:dyDescent="0.25">
      <c r="A17" t="s">
        <v>771</v>
      </c>
      <c r="B17" t="s">
        <v>71</v>
      </c>
    </row>
    <row r="18" spans="1:2" x14ac:dyDescent="0.25">
      <c r="A18" t="s">
        <v>510</v>
      </c>
      <c r="B18" t="s">
        <v>807</v>
      </c>
    </row>
    <row r="19" spans="1:2" x14ac:dyDescent="0.25">
      <c r="A19" t="s">
        <v>820</v>
      </c>
      <c r="B19" t="s">
        <v>821</v>
      </c>
    </row>
    <row r="20" spans="1:2" x14ac:dyDescent="0.25">
      <c r="A20" t="s">
        <v>94</v>
      </c>
      <c r="B20" t="s">
        <v>969</v>
      </c>
    </row>
    <row r="21" spans="1:2" x14ac:dyDescent="0.25">
      <c r="A21" t="s">
        <v>118</v>
      </c>
      <c r="B21" t="s">
        <v>969</v>
      </c>
    </row>
    <row r="22" spans="1:2" x14ac:dyDescent="0.25">
      <c r="A22" t="s">
        <v>180</v>
      </c>
      <c r="B22" t="s">
        <v>969</v>
      </c>
    </row>
    <row r="23" spans="1:2" x14ac:dyDescent="0.25">
      <c r="A23" t="s">
        <v>181</v>
      </c>
      <c r="B23" t="s">
        <v>969</v>
      </c>
    </row>
    <row r="24" spans="1:2" x14ac:dyDescent="0.25">
      <c r="A24" t="s">
        <v>215</v>
      </c>
      <c r="B24" t="s">
        <v>969</v>
      </c>
    </row>
    <row r="25" spans="1:2" x14ac:dyDescent="0.25">
      <c r="A25" t="s">
        <v>320</v>
      </c>
      <c r="B25" t="s">
        <v>969</v>
      </c>
    </row>
    <row r="26" spans="1:2" x14ac:dyDescent="0.25">
      <c r="A26" t="s">
        <v>970</v>
      </c>
      <c r="B26" t="s">
        <v>969</v>
      </c>
    </row>
    <row r="27" spans="1:2" x14ac:dyDescent="0.25">
      <c r="A27" t="s">
        <v>474</v>
      </c>
      <c r="B27" t="s">
        <v>969</v>
      </c>
    </row>
    <row r="28" spans="1:2" x14ac:dyDescent="0.25">
      <c r="A28" t="s">
        <v>545</v>
      </c>
      <c r="B28" t="s">
        <v>969</v>
      </c>
    </row>
    <row r="29" spans="1:2" x14ac:dyDescent="0.25">
      <c r="A29" t="s">
        <v>971</v>
      </c>
      <c r="B29" t="s">
        <v>969</v>
      </c>
    </row>
    <row r="30" spans="1:2" x14ac:dyDescent="0.25">
      <c r="A30" t="s">
        <v>972</v>
      </c>
      <c r="B30" t="s">
        <v>969</v>
      </c>
    </row>
    <row r="31" spans="1:2" x14ac:dyDescent="0.25">
      <c r="A31" t="s">
        <v>973</v>
      </c>
      <c r="B31" t="s">
        <v>969</v>
      </c>
    </row>
    <row r="32" spans="1:2" x14ac:dyDescent="0.25">
      <c r="A32" t="s">
        <v>974</v>
      </c>
      <c r="B32" t="s">
        <v>969</v>
      </c>
    </row>
    <row r="33" spans="1:2" x14ac:dyDescent="0.25">
      <c r="A33" t="s">
        <v>88</v>
      </c>
      <c r="B33" t="s">
        <v>986</v>
      </c>
    </row>
  </sheetData>
  <hyperlinks>
    <hyperlink ref="A1" location="Contents!A1" display="GO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6"/>
  <sheetViews>
    <sheetView topLeftCell="A279" workbookViewId="0">
      <selection activeCell="A306" sqref="A306"/>
    </sheetView>
  </sheetViews>
  <sheetFormatPr defaultColWidth="11" defaultRowHeight="15.75" x14ac:dyDescent="0.25"/>
  <sheetData>
    <row r="1" spans="1:35" ht="31.5" x14ac:dyDescent="0.5">
      <c r="A1" s="137" t="s">
        <v>1313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5" x14ac:dyDescent="0.25">
      <c r="A2" s="16" t="s">
        <v>0</v>
      </c>
      <c r="B2" s="16" t="s">
        <v>1</v>
      </c>
      <c r="C2" s="16" t="s">
        <v>2</v>
      </c>
      <c r="D2" s="16" t="s">
        <v>33</v>
      </c>
      <c r="E2" s="16" t="s">
        <v>3</v>
      </c>
      <c r="F2" s="16" t="s">
        <v>5</v>
      </c>
      <c r="G2" s="16" t="s">
        <v>4</v>
      </c>
      <c r="H2" s="101" t="s">
        <v>23</v>
      </c>
      <c r="I2" s="74" t="s">
        <v>289</v>
      </c>
      <c r="J2" s="16" t="s">
        <v>940</v>
      </c>
      <c r="K2" s="16" t="s">
        <v>15</v>
      </c>
      <c r="L2" s="16" t="s">
        <v>16</v>
      </c>
      <c r="M2" s="17" t="s">
        <v>19</v>
      </c>
      <c r="N2" s="16" t="s">
        <v>17</v>
      </c>
      <c r="O2" s="16" t="s">
        <v>18</v>
      </c>
      <c r="P2" s="110" t="s">
        <v>20</v>
      </c>
      <c r="Q2" s="74" t="s">
        <v>13</v>
      </c>
      <c r="R2" s="16" t="s">
        <v>26</v>
      </c>
      <c r="S2" s="16" t="s">
        <v>27</v>
      </c>
      <c r="T2" s="16" t="s">
        <v>31</v>
      </c>
      <c r="U2" s="16" t="s">
        <v>50</v>
      </c>
      <c r="V2" s="91" t="s">
        <v>52</v>
      </c>
      <c r="W2" s="82" t="s">
        <v>25</v>
      </c>
      <c r="X2" s="19" t="s">
        <v>163</v>
      </c>
      <c r="Y2" s="19" t="s">
        <v>164</v>
      </c>
      <c r="Z2" s="20" t="s">
        <v>22</v>
      </c>
      <c r="AA2" s="20" t="s">
        <v>21</v>
      </c>
      <c r="AB2" s="68" t="s">
        <v>54</v>
      </c>
      <c r="AC2" s="72" t="s">
        <v>979</v>
      </c>
      <c r="AD2" s="18" t="s">
        <v>980</v>
      </c>
      <c r="AE2" s="18" t="s">
        <v>981</v>
      </c>
      <c r="AF2" s="18" t="s">
        <v>982</v>
      </c>
      <c r="AG2" s="18" t="s">
        <v>983</v>
      </c>
      <c r="AH2" s="68" t="s">
        <v>984</v>
      </c>
      <c r="AI2" s="74" t="s">
        <v>6</v>
      </c>
    </row>
    <row r="3" spans="1:35" x14ac:dyDescent="0.25">
      <c r="A3" s="21" t="s">
        <v>38</v>
      </c>
      <c r="B3" s="21" t="s">
        <v>901</v>
      </c>
      <c r="C3" s="22" t="s">
        <v>39</v>
      </c>
      <c r="D3" s="23"/>
      <c r="E3" s="24" t="s">
        <v>40</v>
      </c>
      <c r="F3" s="25" t="s">
        <v>41</v>
      </c>
      <c r="G3" s="26" t="s">
        <v>902</v>
      </c>
      <c r="H3" s="102"/>
      <c r="I3" s="75" t="s">
        <v>127</v>
      </c>
      <c r="J3" s="27" t="str">
        <f t="shared" ref="J3:J61" si="0">A3&amp;": "&amp;I3</f>
        <v>3 Mills Studios: Studio 1</v>
      </c>
      <c r="K3" s="28">
        <f t="shared" ref="K3:L11" si="1">N3*3.2808399</f>
        <v>35.761154910000002</v>
      </c>
      <c r="L3" s="28">
        <f t="shared" si="1"/>
        <v>21.325459350000003</v>
      </c>
      <c r="M3" s="29">
        <f t="shared" ref="M3:M22" si="2">K3*L3</f>
        <v>762.623055342258</v>
      </c>
      <c r="N3" s="30">
        <v>10.9</v>
      </c>
      <c r="O3" s="30">
        <v>6.5</v>
      </c>
      <c r="P3" s="111">
        <f t="shared" ref="P3:P22" si="3">N3*O3</f>
        <v>70.850000000000009</v>
      </c>
      <c r="Q3" s="75" t="s">
        <v>28</v>
      </c>
      <c r="R3" s="23" t="s">
        <v>28</v>
      </c>
      <c r="S3" s="23" t="s">
        <v>28</v>
      </c>
      <c r="T3" s="23" t="s">
        <v>28</v>
      </c>
      <c r="U3" s="23" t="s">
        <v>28</v>
      </c>
      <c r="V3" s="92" t="s">
        <v>28</v>
      </c>
      <c r="W3" s="83">
        <f t="shared" ref="W3:W12" si="4">X3/8</f>
        <v>31.25</v>
      </c>
      <c r="X3" s="32">
        <v>250</v>
      </c>
      <c r="Y3" s="32">
        <v>1000</v>
      </c>
      <c r="Z3" s="33">
        <f t="shared" ref="Z3:Z22" si="5">W3/P3</f>
        <v>0.44107268877911077</v>
      </c>
      <c r="AA3" s="33">
        <f t="shared" ref="AA3:AA22" si="6">X3/P3</f>
        <v>3.5285815102328861</v>
      </c>
      <c r="AB3" s="69">
        <f t="shared" ref="AB3:AB22" si="7">Y3/P3</f>
        <v>14.114326040931545</v>
      </c>
      <c r="AC3" s="73">
        <f>W3-'Headline Stats'!$B$6</f>
        <v>1.7841346153846196</v>
      </c>
      <c r="AD3" s="34">
        <f>X3-'Headline Stats'!$B$7</f>
        <v>25.309324758842479</v>
      </c>
      <c r="AE3" s="34">
        <f>Y3-'Headline Stats'!$B$8</f>
        <v>-85.803225806451564</v>
      </c>
      <c r="AF3" s="34">
        <f>Z3-'Headline Stats'!$B$13</f>
        <v>-1.2834591185820032E-2</v>
      </c>
      <c r="AG3" s="34">
        <f>AA3-'Headline Stats'!$B$14</f>
        <v>0.18790773861746546</v>
      </c>
      <c r="AH3" s="69">
        <f>AB3-'Headline Stats'!$B$15</f>
        <v>-2.0452784375829225</v>
      </c>
      <c r="AI3" s="75"/>
    </row>
    <row r="4" spans="1:35" x14ac:dyDescent="0.25">
      <c r="A4" s="21" t="s">
        <v>38</v>
      </c>
      <c r="B4" s="21" t="s">
        <v>901</v>
      </c>
      <c r="C4" s="22" t="s">
        <v>39</v>
      </c>
      <c r="D4" s="23"/>
      <c r="E4" s="24" t="s">
        <v>40</v>
      </c>
      <c r="F4" s="25" t="s">
        <v>41</v>
      </c>
      <c r="G4" s="26" t="s">
        <v>902</v>
      </c>
      <c r="H4" s="102"/>
      <c r="I4" s="75" t="s">
        <v>128</v>
      </c>
      <c r="J4" s="27" t="str">
        <f t="shared" si="0"/>
        <v>3 Mills Studios: Studio 2</v>
      </c>
      <c r="K4" s="28">
        <f t="shared" si="1"/>
        <v>38.057742840000003</v>
      </c>
      <c r="L4" s="28">
        <f t="shared" si="1"/>
        <v>22.637795310000001</v>
      </c>
      <c r="M4" s="29">
        <f t="shared" si="2"/>
        <v>861.54339237253816</v>
      </c>
      <c r="N4" s="23">
        <v>11.6</v>
      </c>
      <c r="O4" s="23">
        <v>6.9</v>
      </c>
      <c r="P4" s="111">
        <f t="shared" si="3"/>
        <v>80.040000000000006</v>
      </c>
      <c r="Q4" s="75" t="s">
        <v>28</v>
      </c>
      <c r="R4" s="23" t="s">
        <v>28</v>
      </c>
      <c r="S4" s="23" t="s">
        <v>28</v>
      </c>
      <c r="T4" s="23" t="s">
        <v>28</v>
      </c>
      <c r="U4" s="23" t="s">
        <v>28</v>
      </c>
      <c r="V4" s="92" t="s">
        <v>28</v>
      </c>
      <c r="W4" s="83">
        <f t="shared" si="4"/>
        <v>31.25</v>
      </c>
      <c r="X4" s="32">
        <v>250</v>
      </c>
      <c r="Y4" s="32">
        <v>1000</v>
      </c>
      <c r="Z4" s="33">
        <f t="shared" si="5"/>
        <v>0.39042978510744625</v>
      </c>
      <c r="AA4" s="33">
        <f t="shared" si="6"/>
        <v>3.12343828085957</v>
      </c>
      <c r="AB4" s="69">
        <f t="shared" si="7"/>
        <v>12.49375312343828</v>
      </c>
      <c r="AC4" s="73">
        <f>W4-'Headline Stats'!$B$6</f>
        <v>1.7841346153846196</v>
      </c>
      <c r="AD4" s="34">
        <f>X4-'Headline Stats'!$B$7</f>
        <v>25.309324758842479</v>
      </c>
      <c r="AE4" s="34">
        <f>Y4-'Headline Stats'!$B$8</f>
        <v>-85.803225806451564</v>
      </c>
      <c r="AF4" s="34">
        <f>Z4-'Headline Stats'!$B$13</f>
        <v>-6.3477494857484551E-2</v>
      </c>
      <c r="AG4" s="34">
        <f>AA4-'Headline Stats'!$B$14</f>
        <v>-0.21723549075585069</v>
      </c>
      <c r="AH4" s="69">
        <f>AB4-'Headline Stats'!$B$15</f>
        <v>-3.6658513550761871</v>
      </c>
      <c r="AI4" s="75"/>
    </row>
    <row r="5" spans="1:35" x14ac:dyDescent="0.25">
      <c r="A5" s="21" t="s">
        <v>38</v>
      </c>
      <c r="B5" s="21" t="s">
        <v>901</v>
      </c>
      <c r="C5" s="22" t="s">
        <v>39</v>
      </c>
      <c r="D5" s="23"/>
      <c r="E5" s="24" t="s">
        <v>40</v>
      </c>
      <c r="F5" s="25" t="s">
        <v>41</v>
      </c>
      <c r="G5" s="26" t="s">
        <v>902</v>
      </c>
      <c r="H5" s="102"/>
      <c r="I5" s="75" t="s">
        <v>114</v>
      </c>
      <c r="J5" s="27" t="str">
        <f t="shared" si="0"/>
        <v>3 Mills Studios: Studio 3</v>
      </c>
      <c r="K5" s="28">
        <f t="shared" si="1"/>
        <v>15.09186354</v>
      </c>
      <c r="L5" s="28">
        <f t="shared" si="1"/>
        <v>18.044619449999999</v>
      </c>
      <c r="M5" s="29">
        <f t="shared" si="2"/>
        <v>272.32693437062983</v>
      </c>
      <c r="N5" s="23">
        <v>4.5999999999999996</v>
      </c>
      <c r="O5" s="23">
        <v>5.5</v>
      </c>
      <c r="P5" s="111">
        <f t="shared" si="3"/>
        <v>25.299999999999997</v>
      </c>
      <c r="Q5" s="75" t="s">
        <v>28</v>
      </c>
      <c r="R5" s="23" t="s">
        <v>28</v>
      </c>
      <c r="S5" s="23" t="s">
        <v>28</v>
      </c>
      <c r="T5" s="23" t="s">
        <v>28</v>
      </c>
      <c r="U5" s="23" t="s">
        <v>28</v>
      </c>
      <c r="V5" s="92" t="s">
        <v>28</v>
      </c>
      <c r="W5" s="83">
        <f t="shared" si="4"/>
        <v>15.625</v>
      </c>
      <c r="X5" s="32">
        <v>125</v>
      </c>
      <c r="Y5" s="32">
        <v>450</v>
      </c>
      <c r="Z5" s="33">
        <f t="shared" si="5"/>
        <v>0.61758893280632421</v>
      </c>
      <c r="AA5" s="33">
        <f t="shared" si="6"/>
        <v>4.9407114624505937</v>
      </c>
      <c r="AB5" s="69">
        <f t="shared" si="7"/>
        <v>17.786561264822137</v>
      </c>
      <c r="AC5" s="73">
        <f>W5-'Headline Stats'!$B$6</f>
        <v>-13.84086538461538</v>
      </c>
      <c r="AD5" s="34">
        <f>X5-'Headline Stats'!$B$7</f>
        <v>-99.690675241157521</v>
      </c>
      <c r="AE5" s="34">
        <f>Y5-'Headline Stats'!$B$8</f>
        <v>-635.80322580645156</v>
      </c>
      <c r="AF5" s="34">
        <f>Z5-'Headline Stats'!$B$13</f>
        <v>0.16368165284139341</v>
      </c>
      <c r="AG5" s="34">
        <f>AA5-'Headline Stats'!$B$14</f>
        <v>1.600037690835173</v>
      </c>
      <c r="AH5" s="69">
        <f>AB5-'Headline Stats'!$B$15</f>
        <v>1.6269567863076695</v>
      </c>
      <c r="AI5" s="75"/>
    </row>
    <row r="6" spans="1:35" x14ac:dyDescent="0.25">
      <c r="A6" s="21" t="s">
        <v>38</v>
      </c>
      <c r="B6" s="21" t="s">
        <v>901</v>
      </c>
      <c r="C6" s="22" t="s">
        <v>39</v>
      </c>
      <c r="D6" s="23"/>
      <c r="E6" s="24" t="s">
        <v>40</v>
      </c>
      <c r="F6" s="25" t="s">
        <v>41</v>
      </c>
      <c r="G6" s="26" t="s">
        <v>902</v>
      </c>
      <c r="H6" s="102"/>
      <c r="I6" s="75" t="s">
        <v>129</v>
      </c>
      <c r="J6" s="27" t="str">
        <f t="shared" si="0"/>
        <v>3 Mills Studios: Studio 4</v>
      </c>
      <c r="K6" s="28">
        <f t="shared" si="1"/>
        <v>33.661417374000003</v>
      </c>
      <c r="L6" s="28">
        <f t="shared" si="1"/>
        <v>22.637795310000001</v>
      </c>
      <c r="M6" s="29">
        <f t="shared" si="2"/>
        <v>762.02027635708987</v>
      </c>
      <c r="N6" s="23">
        <v>10.26</v>
      </c>
      <c r="O6" s="23">
        <v>6.9</v>
      </c>
      <c r="P6" s="111">
        <f t="shared" si="3"/>
        <v>70.793999999999997</v>
      </c>
      <c r="Q6" s="75" t="s">
        <v>28</v>
      </c>
      <c r="R6" s="23" t="s">
        <v>28</v>
      </c>
      <c r="S6" s="23" t="s">
        <v>28</v>
      </c>
      <c r="T6" s="23" t="s">
        <v>28</v>
      </c>
      <c r="U6" s="23" t="s">
        <v>28</v>
      </c>
      <c r="V6" s="92" t="s">
        <v>28</v>
      </c>
      <c r="W6" s="83">
        <f t="shared" si="4"/>
        <v>21.875</v>
      </c>
      <c r="X6" s="32">
        <v>175</v>
      </c>
      <c r="Y6" s="32">
        <v>700</v>
      </c>
      <c r="Z6" s="33">
        <f t="shared" si="5"/>
        <v>0.30899511258016216</v>
      </c>
      <c r="AA6" s="33">
        <f t="shared" si="6"/>
        <v>2.4719609006412973</v>
      </c>
      <c r="AB6" s="69">
        <f t="shared" si="7"/>
        <v>9.887843602565189</v>
      </c>
      <c r="AC6" s="73">
        <f>W6-'Headline Stats'!$B$6</f>
        <v>-7.5908653846153804</v>
      </c>
      <c r="AD6" s="34">
        <f>X6-'Headline Stats'!$B$7</f>
        <v>-49.690675241157521</v>
      </c>
      <c r="AE6" s="34">
        <f>Y6-'Headline Stats'!$B$8</f>
        <v>-385.80322580645156</v>
      </c>
      <c r="AF6" s="34">
        <f>Z6-'Headline Stats'!$B$13</f>
        <v>-0.14491216738476864</v>
      </c>
      <c r="AG6" s="34">
        <f>AA6-'Headline Stats'!$B$14</f>
        <v>-0.86871287097412342</v>
      </c>
      <c r="AH6" s="69">
        <f>AB6-'Headline Stats'!$B$15</f>
        <v>-6.271760875949278</v>
      </c>
      <c r="AI6" s="75"/>
    </row>
    <row r="7" spans="1:35" x14ac:dyDescent="0.25">
      <c r="A7" s="21" t="s">
        <v>38</v>
      </c>
      <c r="B7" s="21" t="s">
        <v>901</v>
      </c>
      <c r="C7" s="22" t="s">
        <v>39</v>
      </c>
      <c r="D7" s="23"/>
      <c r="E7" s="24" t="s">
        <v>40</v>
      </c>
      <c r="F7" s="25" t="s">
        <v>41</v>
      </c>
      <c r="G7" s="26" t="s">
        <v>902</v>
      </c>
      <c r="H7" s="102"/>
      <c r="I7" s="75" t="s">
        <v>117</v>
      </c>
      <c r="J7" s="27" t="str">
        <f t="shared" si="0"/>
        <v>3 Mills Studios: Studio 5</v>
      </c>
      <c r="K7" s="28">
        <f t="shared" si="1"/>
        <v>61.975065711000006</v>
      </c>
      <c r="L7" s="28">
        <f t="shared" si="1"/>
        <v>30.839895060000003</v>
      </c>
      <c r="M7" s="29">
        <f t="shared" si="2"/>
        <v>1911.3045228638448</v>
      </c>
      <c r="N7" s="23">
        <v>18.89</v>
      </c>
      <c r="O7" s="23">
        <v>9.4</v>
      </c>
      <c r="P7" s="111">
        <f t="shared" si="3"/>
        <v>177.566</v>
      </c>
      <c r="Q7" s="75" t="s">
        <v>28</v>
      </c>
      <c r="R7" s="23" t="s">
        <v>28</v>
      </c>
      <c r="S7" s="23" t="s">
        <v>28</v>
      </c>
      <c r="T7" s="23" t="s">
        <v>28</v>
      </c>
      <c r="U7" s="23" t="s">
        <v>28</v>
      </c>
      <c r="V7" s="92" t="s">
        <v>28</v>
      </c>
      <c r="W7" s="83">
        <f t="shared" si="4"/>
        <v>50</v>
      </c>
      <c r="X7" s="32">
        <v>400</v>
      </c>
      <c r="Y7" s="32">
        <v>1600</v>
      </c>
      <c r="Z7" s="33">
        <f t="shared" si="5"/>
        <v>0.28158543865379632</v>
      </c>
      <c r="AA7" s="33">
        <f t="shared" si="6"/>
        <v>2.2526835092303705</v>
      </c>
      <c r="AB7" s="69">
        <f t="shared" si="7"/>
        <v>9.0107340369214821</v>
      </c>
      <c r="AC7" s="73">
        <f>W7-'Headline Stats'!$B$6</f>
        <v>20.53413461538462</v>
      </c>
      <c r="AD7" s="34">
        <f>X7-'Headline Stats'!$B$7</f>
        <v>175.30932475884248</v>
      </c>
      <c r="AE7" s="34">
        <f>Y7-'Headline Stats'!$B$8</f>
        <v>514.19677419354844</v>
      </c>
      <c r="AF7" s="34">
        <f>Z7-'Headline Stats'!$B$13</f>
        <v>-0.17232184131113448</v>
      </c>
      <c r="AG7" s="34">
        <f>AA7-'Headline Stats'!$B$14</f>
        <v>-1.0879902623850501</v>
      </c>
      <c r="AH7" s="69">
        <f>AB7-'Headline Stats'!$B$15</f>
        <v>-7.1488704415929849</v>
      </c>
      <c r="AI7" s="75"/>
    </row>
    <row r="8" spans="1:35" x14ac:dyDescent="0.25">
      <c r="A8" s="21" t="s">
        <v>38</v>
      </c>
      <c r="B8" s="21" t="s">
        <v>901</v>
      </c>
      <c r="C8" s="22" t="s">
        <v>39</v>
      </c>
      <c r="D8" s="23"/>
      <c r="E8" s="24" t="s">
        <v>40</v>
      </c>
      <c r="F8" s="25" t="s">
        <v>41</v>
      </c>
      <c r="G8" s="26" t="s">
        <v>902</v>
      </c>
      <c r="H8" s="102"/>
      <c r="I8" s="75" t="s">
        <v>247</v>
      </c>
      <c r="J8" s="27" t="str">
        <f t="shared" si="0"/>
        <v>3 Mills Studios: Studio 6</v>
      </c>
      <c r="K8" s="28">
        <f t="shared" si="1"/>
        <v>62.631233691000006</v>
      </c>
      <c r="L8" s="28">
        <f t="shared" si="1"/>
        <v>40.026246780000001</v>
      </c>
      <c r="M8" s="29">
        <f t="shared" si="2"/>
        <v>2506.8932158518164</v>
      </c>
      <c r="N8" s="23">
        <v>19.09</v>
      </c>
      <c r="O8" s="23">
        <v>12.2</v>
      </c>
      <c r="P8" s="111">
        <f t="shared" si="3"/>
        <v>232.898</v>
      </c>
      <c r="Q8" s="75" t="s">
        <v>28</v>
      </c>
      <c r="R8" s="23" t="s">
        <v>28</v>
      </c>
      <c r="S8" s="23" t="s">
        <v>28</v>
      </c>
      <c r="T8" s="23" t="s">
        <v>28</v>
      </c>
      <c r="U8" s="23" t="s">
        <v>28</v>
      </c>
      <c r="V8" s="92" t="s">
        <v>28</v>
      </c>
      <c r="W8" s="83">
        <f t="shared" si="4"/>
        <v>50</v>
      </c>
      <c r="X8" s="32">
        <v>400</v>
      </c>
      <c r="Y8" s="32">
        <v>1600</v>
      </c>
      <c r="Z8" s="33">
        <f t="shared" si="5"/>
        <v>0.21468625750328471</v>
      </c>
      <c r="AA8" s="33">
        <f t="shared" si="6"/>
        <v>1.7174900600262777</v>
      </c>
      <c r="AB8" s="69">
        <f t="shared" si="7"/>
        <v>6.8699602401051107</v>
      </c>
      <c r="AC8" s="73">
        <f>W8-'Headline Stats'!$B$6</f>
        <v>20.53413461538462</v>
      </c>
      <c r="AD8" s="34">
        <f>X8-'Headline Stats'!$B$7</f>
        <v>175.30932475884248</v>
      </c>
      <c r="AE8" s="34">
        <f>Y8-'Headline Stats'!$B$8</f>
        <v>514.19677419354844</v>
      </c>
      <c r="AF8" s="34">
        <f>Z8-'Headline Stats'!$B$13</f>
        <v>-0.23922102246164609</v>
      </c>
      <c r="AG8" s="34">
        <f>AA8-'Headline Stats'!$B$14</f>
        <v>-1.623183711589143</v>
      </c>
      <c r="AH8" s="69">
        <f>AB8-'Headline Stats'!$B$15</f>
        <v>-9.2896442384093554</v>
      </c>
      <c r="AI8" s="75"/>
    </row>
    <row r="9" spans="1:35" x14ac:dyDescent="0.25">
      <c r="A9" s="21" t="s">
        <v>38</v>
      </c>
      <c r="B9" s="21" t="s">
        <v>901</v>
      </c>
      <c r="C9" s="22" t="s">
        <v>39</v>
      </c>
      <c r="D9" s="23"/>
      <c r="E9" s="24" t="s">
        <v>40</v>
      </c>
      <c r="F9" s="25" t="s">
        <v>41</v>
      </c>
      <c r="G9" s="26" t="s">
        <v>902</v>
      </c>
      <c r="H9" s="102"/>
      <c r="I9" s="75" t="s">
        <v>518</v>
      </c>
      <c r="J9" s="27" t="str">
        <f t="shared" si="0"/>
        <v>3 Mills Studios: Studio 7</v>
      </c>
      <c r="K9" s="28">
        <f t="shared" si="1"/>
        <v>62.007874109999996</v>
      </c>
      <c r="L9" s="28">
        <f t="shared" si="1"/>
        <v>18.044619449999999</v>
      </c>
      <c r="M9" s="29">
        <f t="shared" si="2"/>
        <v>1118.9084912184574</v>
      </c>
      <c r="N9" s="23">
        <v>18.899999999999999</v>
      </c>
      <c r="O9" s="23">
        <v>5.5</v>
      </c>
      <c r="P9" s="111">
        <f t="shared" si="3"/>
        <v>103.94999999999999</v>
      </c>
      <c r="Q9" s="75" t="s">
        <v>28</v>
      </c>
      <c r="R9" s="23" t="s">
        <v>28</v>
      </c>
      <c r="S9" s="23" t="s">
        <v>28</v>
      </c>
      <c r="T9" s="23" t="s">
        <v>28</v>
      </c>
      <c r="U9" s="23" t="s">
        <v>28</v>
      </c>
      <c r="V9" s="92" t="s">
        <v>28</v>
      </c>
      <c r="W9" s="83">
        <f t="shared" si="4"/>
        <v>50</v>
      </c>
      <c r="X9" s="32">
        <v>400</v>
      </c>
      <c r="Y9" s="32">
        <v>1600</v>
      </c>
      <c r="Z9" s="33">
        <f t="shared" si="5"/>
        <v>0.48100048100048104</v>
      </c>
      <c r="AA9" s="33">
        <f t="shared" si="6"/>
        <v>3.8480038480038483</v>
      </c>
      <c r="AB9" s="69">
        <f t="shared" si="7"/>
        <v>15.392015392015393</v>
      </c>
      <c r="AC9" s="73">
        <f>W9-'Headline Stats'!$B$6</f>
        <v>20.53413461538462</v>
      </c>
      <c r="AD9" s="34">
        <f>X9-'Headline Stats'!$B$7</f>
        <v>175.30932475884248</v>
      </c>
      <c r="AE9" s="34">
        <f>Y9-'Headline Stats'!$B$8</f>
        <v>514.19677419354844</v>
      </c>
      <c r="AF9" s="34">
        <f>Z9-'Headline Stats'!$B$13</f>
        <v>2.7093201035550241E-2</v>
      </c>
      <c r="AG9" s="34">
        <f>AA9-'Headline Stats'!$B$14</f>
        <v>0.50733007638842764</v>
      </c>
      <c r="AH9" s="69">
        <f>AB9-'Headline Stats'!$B$15</f>
        <v>-0.76758908649907376</v>
      </c>
      <c r="AI9" s="75"/>
    </row>
    <row r="10" spans="1:35" x14ac:dyDescent="0.25">
      <c r="A10" s="21" t="s">
        <v>38</v>
      </c>
      <c r="B10" s="21" t="s">
        <v>901</v>
      </c>
      <c r="C10" s="22" t="s">
        <v>39</v>
      </c>
      <c r="D10" s="23"/>
      <c r="E10" s="24" t="s">
        <v>40</v>
      </c>
      <c r="F10" s="25" t="s">
        <v>41</v>
      </c>
      <c r="G10" s="26" t="s">
        <v>902</v>
      </c>
      <c r="H10" s="102"/>
      <c r="I10" s="75" t="s">
        <v>884</v>
      </c>
      <c r="J10" s="27" t="str">
        <f t="shared" si="0"/>
        <v>3 Mills Studios: Studio B</v>
      </c>
      <c r="K10" s="28">
        <f t="shared" si="1"/>
        <v>29.527559100000001</v>
      </c>
      <c r="L10" s="28">
        <f t="shared" si="1"/>
        <v>32.808399000000001</v>
      </c>
      <c r="M10" s="29">
        <f t="shared" si="2"/>
        <v>968.75194044888099</v>
      </c>
      <c r="N10" s="23">
        <v>9</v>
      </c>
      <c r="O10" s="23">
        <v>10</v>
      </c>
      <c r="P10" s="111">
        <f t="shared" si="3"/>
        <v>90</v>
      </c>
      <c r="Q10" s="75" t="s">
        <v>28</v>
      </c>
      <c r="R10" s="23" t="s">
        <v>28</v>
      </c>
      <c r="S10" s="23" t="s">
        <v>28</v>
      </c>
      <c r="T10" s="23" t="s">
        <v>28</v>
      </c>
      <c r="U10" s="23" t="s">
        <v>14</v>
      </c>
      <c r="V10" s="92" t="s">
        <v>28</v>
      </c>
      <c r="W10" s="83">
        <f t="shared" si="4"/>
        <v>50</v>
      </c>
      <c r="X10" s="32">
        <v>400</v>
      </c>
      <c r="Y10" s="32">
        <v>1600</v>
      </c>
      <c r="Z10" s="33">
        <f t="shared" si="5"/>
        <v>0.55555555555555558</v>
      </c>
      <c r="AA10" s="33">
        <f t="shared" si="6"/>
        <v>4.4444444444444446</v>
      </c>
      <c r="AB10" s="69">
        <f t="shared" si="7"/>
        <v>17.777777777777779</v>
      </c>
      <c r="AC10" s="73">
        <f>W10-'Headline Stats'!$B$6</f>
        <v>20.53413461538462</v>
      </c>
      <c r="AD10" s="34">
        <f>X10-'Headline Stats'!$B$7</f>
        <v>175.30932475884248</v>
      </c>
      <c r="AE10" s="34">
        <f>Y10-'Headline Stats'!$B$8</f>
        <v>514.19677419354844</v>
      </c>
      <c r="AF10" s="34">
        <f>Z10-'Headline Stats'!$B$13</f>
        <v>0.10164827559062478</v>
      </c>
      <c r="AG10" s="34">
        <f>AA10-'Headline Stats'!$B$14</f>
        <v>1.103770672829024</v>
      </c>
      <c r="AH10" s="69">
        <f>AB10-'Headline Stats'!$B$15</f>
        <v>1.6181732992633115</v>
      </c>
      <c r="AI10" s="75" t="s">
        <v>905</v>
      </c>
    </row>
    <row r="11" spans="1:35" x14ac:dyDescent="0.25">
      <c r="A11" s="21" t="s">
        <v>38</v>
      </c>
      <c r="B11" s="21" t="s">
        <v>901</v>
      </c>
      <c r="C11" s="22" t="s">
        <v>39</v>
      </c>
      <c r="D11" s="23"/>
      <c r="E11" s="24" t="s">
        <v>40</v>
      </c>
      <c r="F11" s="25" t="s">
        <v>41</v>
      </c>
      <c r="G11" s="26" t="s">
        <v>902</v>
      </c>
      <c r="H11" s="103"/>
      <c r="I11" s="75" t="s">
        <v>904</v>
      </c>
      <c r="J11" s="27" t="str">
        <f t="shared" si="0"/>
        <v>3 Mills Studios: Studio C</v>
      </c>
      <c r="K11" s="28">
        <f t="shared" si="1"/>
        <v>43.307086679999998</v>
      </c>
      <c r="L11" s="28">
        <f t="shared" si="1"/>
        <v>45.439632615000001</v>
      </c>
      <c r="M11" s="29">
        <f t="shared" si="2"/>
        <v>1967.85810836516</v>
      </c>
      <c r="N11" s="23">
        <v>13.2</v>
      </c>
      <c r="O11" s="23">
        <v>13.85</v>
      </c>
      <c r="P11" s="111">
        <f t="shared" si="3"/>
        <v>182.82</v>
      </c>
      <c r="Q11" s="75" t="s">
        <v>28</v>
      </c>
      <c r="R11" s="23" t="s">
        <v>28</v>
      </c>
      <c r="S11" s="23" t="s">
        <v>28</v>
      </c>
      <c r="T11" s="23" t="s">
        <v>28</v>
      </c>
      <c r="U11" s="23" t="s">
        <v>14</v>
      </c>
      <c r="V11" s="92" t="s">
        <v>28</v>
      </c>
      <c r="W11" s="83">
        <f t="shared" si="4"/>
        <v>56.25</v>
      </c>
      <c r="X11" s="32">
        <v>450</v>
      </c>
      <c r="Y11" s="32">
        <v>1800</v>
      </c>
      <c r="Z11" s="33">
        <f t="shared" si="5"/>
        <v>0.30767968493600262</v>
      </c>
      <c r="AA11" s="33">
        <f t="shared" si="6"/>
        <v>2.4614374794880209</v>
      </c>
      <c r="AB11" s="69">
        <f t="shared" si="7"/>
        <v>9.8457499179520838</v>
      </c>
      <c r="AC11" s="73">
        <f>W11-'Headline Stats'!$B$6</f>
        <v>26.78413461538462</v>
      </c>
      <c r="AD11" s="34">
        <f>X11-'Headline Stats'!$B$7</f>
        <v>225.30932475884248</v>
      </c>
      <c r="AE11" s="34">
        <f>Y11-'Headline Stats'!$B$8</f>
        <v>714.19677419354844</v>
      </c>
      <c r="AF11" s="34">
        <f>Z11-'Headline Stats'!$B$13</f>
        <v>-0.14622759502892818</v>
      </c>
      <c r="AG11" s="34">
        <f>AA11-'Headline Stats'!$B$14</f>
        <v>-0.87923629212739973</v>
      </c>
      <c r="AH11" s="69">
        <f>AB11-'Headline Stats'!$B$15</f>
        <v>-6.3138545605623833</v>
      </c>
      <c r="AI11" s="75" t="s">
        <v>905</v>
      </c>
    </row>
    <row r="12" spans="1:35" x14ac:dyDescent="0.25">
      <c r="A12" s="27" t="s">
        <v>42</v>
      </c>
      <c r="B12" s="27" t="s">
        <v>43</v>
      </c>
      <c r="C12" s="27" t="s">
        <v>44</v>
      </c>
      <c r="D12" s="27"/>
      <c r="E12" s="27" t="s">
        <v>45</v>
      </c>
      <c r="F12" s="26" t="s">
        <v>46</v>
      </c>
      <c r="G12" s="26" t="s">
        <v>47</v>
      </c>
      <c r="H12" s="103" t="s">
        <v>49</v>
      </c>
      <c r="I12" s="76" t="s">
        <v>48</v>
      </c>
      <c r="J12" s="27" t="str">
        <f t="shared" si="0"/>
        <v>Abacus Arts: Single space</v>
      </c>
      <c r="K12" s="27">
        <v>40</v>
      </c>
      <c r="L12" s="27">
        <v>31.5</v>
      </c>
      <c r="M12" s="35">
        <f t="shared" si="2"/>
        <v>1260</v>
      </c>
      <c r="N12" s="27">
        <v>12.2</v>
      </c>
      <c r="O12" s="27">
        <v>9.6999999999999993</v>
      </c>
      <c r="P12" s="112">
        <f t="shared" si="3"/>
        <v>118.33999999999999</v>
      </c>
      <c r="Q12" s="76" t="s">
        <v>14</v>
      </c>
      <c r="R12" s="27" t="s">
        <v>28</v>
      </c>
      <c r="S12" s="27" t="s">
        <v>14</v>
      </c>
      <c r="T12" s="27" t="s">
        <v>14</v>
      </c>
      <c r="U12" s="27" t="s">
        <v>14</v>
      </c>
      <c r="V12" s="93" t="s">
        <v>14</v>
      </c>
      <c r="W12" s="84">
        <f t="shared" si="4"/>
        <v>23.75</v>
      </c>
      <c r="X12" s="36">
        <v>190</v>
      </c>
      <c r="Y12" s="36">
        <v>830</v>
      </c>
      <c r="Z12" s="33">
        <f t="shared" si="5"/>
        <v>0.20069291870880515</v>
      </c>
      <c r="AA12" s="37">
        <f t="shared" si="6"/>
        <v>1.6055433496704412</v>
      </c>
      <c r="AB12" s="70">
        <f t="shared" si="7"/>
        <v>7.0136893696129805</v>
      </c>
      <c r="AC12" s="73">
        <f>W12-'Headline Stats'!$B$6</f>
        <v>-5.7158653846153804</v>
      </c>
      <c r="AD12" s="34">
        <f>X12-'Headline Stats'!$B$7</f>
        <v>-34.690675241157521</v>
      </c>
      <c r="AE12" s="34">
        <f>Y12-'Headline Stats'!$B$8</f>
        <v>-255.80322580645156</v>
      </c>
      <c r="AF12" s="34">
        <f>Z12-'Headline Stats'!$B$13</f>
        <v>-0.25321436125612562</v>
      </c>
      <c r="AG12" s="34">
        <f>AA12-'Headline Stats'!$B$14</f>
        <v>-1.7351304219449795</v>
      </c>
      <c r="AH12" s="69">
        <f>AB12-'Headline Stats'!$B$15</f>
        <v>-9.1459151089014874</v>
      </c>
      <c r="AI12" s="76" t="s">
        <v>51</v>
      </c>
    </row>
    <row r="13" spans="1:35" x14ac:dyDescent="0.25">
      <c r="A13" s="27" t="s">
        <v>56</v>
      </c>
      <c r="B13" s="27" t="s">
        <v>57</v>
      </c>
      <c r="C13" s="27" t="s">
        <v>58</v>
      </c>
      <c r="D13" s="27"/>
      <c r="E13" s="27" t="s">
        <v>59</v>
      </c>
      <c r="F13" s="26" t="s">
        <v>60</v>
      </c>
      <c r="G13" s="26" t="s">
        <v>61</v>
      </c>
      <c r="H13" s="103" t="s">
        <v>72</v>
      </c>
      <c r="I13" s="76" t="s">
        <v>62</v>
      </c>
      <c r="J13" s="27" t="str">
        <f t="shared" si="0"/>
        <v>Actors Centre: Vocal &amp; Singing Studio</v>
      </c>
      <c r="K13" s="27">
        <v>10</v>
      </c>
      <c r="L13" s="27">
        <v>15</v>
      </c>
      <c r="M13" s="35">
        <f t="shared" si="2"/>
        <v>150</v>
      </c>
      <c r="N13" s="27">
        <v>3</v>
      </c>
      <c r="O13" s="27">
        <v>4.5</v>
      </c>
      <c r="P13" s="112">
        <f t="shared" si="3"/>
        <v>13.5</v>
      </c>
      <c r="Q13" s="76" t="s">
        <v>14</v>
      </c>
      <c r="R13" s="27" t="s">
        <v>28</v>
      </c>
      <c r="S13" s="27" t="s">
        <v>28</v>
      </c>
      <c r="T13" s="27" t="s">
        <v>28</v>
      </c>
      <c r="U13" s="27" t="s">
        <v>28</v>
      </c>
      <c r="V13" s="93" t="s">
        <v>14</v>
      </c>
      <c r="W13" s="85">
        <v>22</v>
      </c>
      <c r="X13" s="36">
        <v>135</v>
      </c>
      <c r="Y13" s="40">
        <f t="shared" ref="Y13:Y22" si="8">X13*5</f>
        <v>675</v>
      </c>
      <c r="Z13" s="33">
        <f t="shared" si="5"/>
        <v>1.6296296296296295</v>
      </c>
      <c r="AA13" s="37">
        <f t="shared" si="6"/>
        <v>10</v>
      </c>
      <c r="AB13" s="70">
        <f t="shared" si="7"/>
        <v>50</v>
      </c>
      <c r="AC13" s="73">
        <f>W13-'Headline Stats'!$B$6</f>
        <v>-7.4658653846153804</v>
      </c>
      <c r="AD13" s="34">
        <f>X13-'Headline Stats'!$B$7</f>
        <v>-89.690675241157521</v>
      </c>
      <c r="AE13" s="34">
        <f>Y13-'Headline Stats'!$B$8</f>
        <v>-410.80322580645156</v>
      </c>
      <c r="AF13" s="34">
        <f>Z13-'Headline Stats'!$B$13</f>
        <v>1.1757223496646987</v>
      </c>
      <c r="AG13" s="34">
        <f>AA13-'Headline Stats'!$B$14</f>
        <v>6.6593262283845789</v>
      </c>
      <c r="AH13" s="69">
        <f>AB13-'Headline Stats'!$B$15</f>
        <v>33.840395521485533</v>
      </c>
      <c r="AI13" s="76"/>
    </row>
    <row r="14" spans="1:35" x14ac:dyDescent="0.25">
      <c r="A14" s="27" t="s">
        <v>56</v>
      </c>
      <c r="B14" s="27" t="s">
        <v>57</v>
      </c>
      <c r="C14" s="27" t="s">
        <v>58</v>
      </c>
      <c r="D14" s="27"/>
      <c r="E14" s="27" t="s">
        <v>59</v>
      </c>
      <c r="F14" s="26" t="s">
        <v>60</v>
      </c>
      <c r="G14" s="26" t="s">
        <v>61</v>
      </c>
      <c r="H14" s="103" t="s">
        <v>72</v>
      </c>
      <c r="I14" s="76" t="s">
        <v>63</v>
      </c>
      <c r="J14" s="27" t="str">
        <f t="shared" si="0"/>
        <v>Actors Centre: Patricia Lawrence Room</v>
      </c>
      <c r="K14" s="27">
        <v>30</v>
      </c>
      <c r="L14" s="27">
        <v>14</v>
      </c>
      <c r="M14" s="35">
        <f t="shared" si="2"/>
        <v>420</v>
      </c>
      <c r="N14" s="27">
        <v>9.1</v>
      </c>
      <c r="O14" s="27">
        <v>4.2</v>
      </c>
      <c r="P14" s="112">
        <f t="shared" si="3"/>
        <v>38.22</v>
      </c>
      <c r="Q14" s="76" t="s">
        <v>14</v>
      </c>
      <c r="R14" s="27" t="s">
        <v>28</v>
      </c>
      <c r="S14" s="27" t="s">
        <v>28</v>
      </c>
      <c r="T14" s="27" t="s">
        <v>28</v>
      </c>
      <c r="U14" s="27" t="s">
        <v>28</v>
      </c>
      <c r="V14" s="93" t="s">
        <v>28</v>
      </c>
      <c r="W14" s="85">
        <v>24.5</v>
      </c>
      <c r="X14" s="36">
        <v>155</v>
      </c>
      <c r="Y14" s="40">
        <f t="shared" si="8"/>
        <v>775</v>
      </c>
      <c r="Z14" s="33">
        <f t="shared" si="5"/>
        <v>0.64102564102564108</v>
      </c>
      <c r="AA14" s="37">
        <f t="shared" si="6"/>
        <v>4.0554683411826273</v>
      </c>
      <c r="AB14" s="70">
        <f t="shared" si="7"/>
        <v>20.277341705913134</v>
      </c>
      <c r="AC14" s="73">
        <f>W14-'Headline Stats'!$B$6</f>
        <v>-4.9658653846153804</v>
      </c>
      <c r="AD14" s="34">
        <f>X14-'Headline Stats'!$B$7</f>
        <v>-69.690675241157521</v>
      </c>
      <c r="AE14" s="34">
        <f>Y14-'Headline Stats'!$B$8</f>
        <v>-310.80322580645156</v>
      </c>
      <c r="AF14" s="34">
        <f>Z14-'Headline Stats'!$B$13</f>
        <v>0.18711836106071028</v>
      </c>
      <c r="AG14" s="34">
        <f>AA14-'Headline Stats'!$B$14</f>
        <v>0.71479456956720666</v>
      </c>
      <c r="AH14" s="69">
        <f>AB14-'Headline Stats'!$B$15</f>
        <v>4.117737227398667</v>
      </c>
      <c r="AI14" s="76" t="s">
        <v>64</v>
      </c>
    </row>
    <row r="15" spans="1:35" x14ac:dyDescent="0.25">
      <c r="A15" s="67" t="s">
        <v>56</v>
      </c>
      <c r="B15" s="27" t="s">
        <v>57</v>
      </c>
      <c r="C15" s="27" t="s">
        <v>58</v>
      </c>
      <c r="D15" s="27"/>
      <c r="E15" s="27" t="s">
        <v>59</v>
      </c>
      <c r="F15" s="26" t="s">
        <v>60</v>
      </c>
      <c r="G15" s="26" t="s">
        <v>61</v>
      </c>
      <c r="H15" s="103" t="s">
        <v>72</v>
      </c>
      <c r="I15" s="76" t="s">
        <v>65</v>
      </c>
      <c r="J15" s="27" t="str">
        <f t="shared" si="0"/>
        <v>Actors Centre: Rehearsal Studio</v>
      </c>
      <c r="K15" s="27">
        <v>24</v>
      </c>
      <c r="L15" s="27">
        <v>21</v>
      </c>
      <c r="M15" s="35">
        <f t="shared" si="2"/>
        <v>504</v>
      </c>
      <c r="N15" s="27">
        <v>7.3</v>
      </c>
      <c r="O15" s="27">
        <v>6.4</v>
      </c>
      <c r="P15" s="112">
        <f t="shared" si="3"/>
        <v>46.72</v>
      </c>
      <c r="Q15" s="76" t="s">
        <v>14</v>
      </c>
      <c r="R15" s="27" t="s">
        <v>28</v>
      </c>
      <c r="S15" s="27" t="s">
        <v>28</v>
      </c>
      <c r="T15" s="27" t="s">
        <v>28</v>
      </c>
      <c r="U15" s="27" t="s">
        <v>14</v>
      </c>
      <c r="V15" s="93" t="s">
        <v>28</v>
      </c>
      <c r="W15" s="85">
        <v>27.5</v>
      </c>
      <c r="X15" s="36">
        <v>180</v>
      </c>
      <c r="Y15" s="40">
        <f t="shared" si="8"/>
        <v>900</v>
      </c>
      <c r="Z15" s="33">
        <f t="shared" si="5"/>
        <v>0.58861301369863017</v>
      </c>
      <c r="AA15" s="37">
        <f t="shared" si="6"/>
        <v>3.8527397260273974</v>
      </c>
      <c r="AB15" s="70">
        <f t="shared" si="7"/>
        <v>19.263698630136986</v>
      </c>
      <c r="AC15" s="73">
        <f>W15-'Headline Stats'!$B$6</f>
        <v>-1.9658653846153804</v>
      </c>
      <c r="AD15" s="34">
        <f>X15-'Headline Stats'!$B$7</f>
        <v>-44.690675241157521</v>
      </c>
      <c r="AE15" s="34">
        <f>Y15-'Headline Stats'!$B$8</f>
        <v>-185.80322580645156</v>
      </c>
      <c r="AF15" s="34">
        <f>Z15-'Headline Stats'!$B$13</f>
        <v>0.13470573373369937</v>
      </c>
      <c r="AG15" s="34">
        <f>AA15-'Headline Stats'!$B$14</f>
        <v>0.51206595441197678</v>
      </c>
      <c r="AH15" s="69">
        <f>AB15-'Headline Stats'!$B$15</f>
        <v>3.1040941516225189</v>
      </c>
      <c r="AI15" s="76"/>
    </row>
    <row r="16" spans="1:35" x14ac:dyDescent="0.25">
      <c r="A16" s="27" t="s">
        <v>56</v>
      </c>
      <c r="B16" s="27" t="s">
        <v>57</v>
      </c>
      <c r="C16" s="27" t="s">
        <v>58</v>
      </c>
      <c r="D16" s="27"/>
      <c r="E16" s="27" t="s">
        <v>59</v>
      </c>
      <c r="F16" s="26" t="s">
        <v>60</v>
      </c>
      <c r="G16" s="26" t="s">
        <v>61</v>
      </c>
      <c r="H16" s="103" t="s">
        <v>72</v>
      </c>
      <c r="I16" s="76" t="s">
        <v>66</v>
      </c>
      <c r="J16" s="27" t="str">
        <f t="shared" si="0"/>
        <v>Actors Centre: John Thaw Media Studio</v>
      </c>
      <c r="K16" s="27">
        <v>29</v>
      </c>
      <c r="L16" s="27">
        <v>22</v>
      </c>
      <c r="M16" s="35">
        <f t="shared" si="2"/>
        <v>638</v>
      </c>
      <c r="N16" s="27">
        <v>8.8000000000000007</v>
      </c>
      <c r="O16" s="27">
        <v>6.7</v>
      </c>
      <c r="P16" s="112">
        <f t="shared" si="3"/>
        <v>58.960000000000008</v>
      </c>
      <c r="Q16" s="76" t="s">
        <v>14</v>
      </c>
      <c r="R16" s="27" t="s">
        <v>14</v>
      </c>
      <c r="S16" s="27" t="s">
        <v>28</v>
      </c>
      <c r="T16" s="27" t="s">
        <v>28</v>
      </c>
      <c r="U16" s="27" t="s">
        <v>28</v>
      </c>
      <c r="V16" s="93" t="s">
        <v>28</v>
      </c>
      <c r="W16" s="85">
        <v>32.5</v>
      </c>
      <c r="X16" s="36">
        <v>210</v>
      </c>
      <c r="Y16" s="40">
        <f t="shared" si="8"/>
        <v>1050</v>
      </c>
      <c r="Z16" s="33">
        <f t="shared" si="5"/>
        <v>0.55122116689280864</v>
      </c>
      <c r="AA16" s="37">
        <f t="shared" si="6"/>
        <v>3.561736770691994</v>
      </c>
      <c r="AB16" s="70">
        <f t="shared" si="7"/>
        <v>17.808683853459971</v>
      </c>
      <c r="AC16" s="73">
        <f>W16-'Headline Stats'!$B$6</f>
        <v>3.0341346153846196</v>
      </c>
      <c r="AD16" s="34">
        <f>X16-'Headline Stats'!$B$7</f>
        <v>-14.690675241157521</v>
      </c>
      <c r="AE16" s="34">
        <f>Y16-'Headline Stats'!$B$8</f>
        <v>-35.803225806451564</v>
      </c>
      <c r="AF16" s="34">
        <f>Z16-'Headline Stats'!$B$13</f>
        <v>9.7313886927877846E-2</v>
      </c>
      <c r="AG16" s="34">
        <f>AA16-'Headline Stats'!$B$14</f>
        <v>0.22106299907657334</v>
      </c>
      <c r="AH16" s="69">
        <f>AB16-'Headline Stats'!$B$15</f>
        <v>1.6490793749455044</v>
      </c>
      <c r="AI16" s="76" t="s">
        <v>67</v>
      </c>
    </row>
    <row r="17" spans="1:35" x14ac:dyDescent="0.25">
      <c r="A17" s="27" t="s">
        <v>56</v>
      </c>
      <c r="B17" s="27" t="s">
        <v>57</v>
      </c>
      <c r="C17" s="27" t="s">
        <v>58</v>
      </c>
      <c r="D17" s="27"/>
      <c r="E17" s="27" t="s">
        <v>59</v>
      </c>
      <c r="F17" s="26" t="s">
        <v>60</v>
      </c>
      <c r="G17" s="26" t="s">
        <v>61</v>
      </c>
      <c r="H17" s="103" t="s">
        <v>72</v>
      </c>
      <c r="I17" s="76" t="s">
        <v>68</v>
      </c>
      <c r="J17" s="27" t="str">
        <f t="shared" si="0"/>
        <v>Actors Centre: John Curry Room</v>
      </c>
      <c r="K17" s="27">
        <v>30</v>
      </c>
      <c r="L17" s="27">
        <v>16</v>
      </c>
      <c r="M17" s="35">
        <f t="shared" si="2"/>
        <v>480</v>
      </c>
      <c r="N17" s="27">
        <v>9.1</v>
      </c>
      <c r="O17" s="27">
        <v>4.8</v>
      </c>
      <c r="P17" s="112">
        <f t="shared" si="3"/>
        <v>43.68</v>
      </c>
      <c r="Q17" s="76" t="s">
        <v>14</v>
      </c>
      <c r="R17" s="27" t="s">
        <v>28</v>
      </c>
      <c r="S17" s="27" t="s">
        <v>28</v>
      </c>
      <c r="T17" s="27" t="s">
        <v>28</v>
      </c>
      <c r="U17" s="27" t="s">
        <v>14</v>
      </c>
      <c r="V17" s="93" t="s">
        <v>14</v>
      </c>
      <c r="W17" s="85">
        <v>37</v>
      </c>
      <c r="X17" s="36">
        <v>225</v>
      </c>
      <c r="Y17" s="40">
        <f t="shared" si="8"/>
        <v>1125</v>
      </c>
      <c r="Z17" s="33">
        <f t="shared" si="5"/>
        <v>0.84706959706959706</v>
      </c>
      <c r="AA17" s="37">
        <f t="shared" si="6"/>
        <v>5.1510989010989015</v>
      </c>
      <c r="AB17" s="70">
        <f t="shared" si="7"/>
        <v>25.755494505494507</v>
      </c>
      <c r="AC17" s="73">
        <f>W17-'Headline Stats'!$B$6</f>
        <v>7.5341346153846196</v>
      </c>
      <c r="AD17" s="34">
        <f>X17-'Headline Stats'!$B$7</f>
        <v>0.30932475884247879</v>
      </c>
      <c r="AE17" s="34">
        <f>Y17-'Headline Stats'!$B$8</f>
        <v>39.196774193548436</v>
      </c>
      <c r="AF17" s="34">
        <f>Z17-'Headline Stats'!$B$13</f>
        <v>0.39316231710466626</v>
      </c>
      <c r="AG17" s="34">
        <f>AA17-'Headline Stats'!$B$14</f>
        <v>1.8104251294834808</v>
      </c>
      <c r="AH17" s="69">
        <f>AB17-'Headline Stats'!$B$15</f>
        <v>9.5958900269800402</v>
      </c>
      <c r="AI17" s="76" t="s">
        <v>69</v>
      </c>
    </row>
    <row r="18" spans="1:35" x14ac:dyDescent="0.25">
      <c r="A18" s="41" t="s">
        <v>766</v>
      </c>
      <c r="B18" s="41" t="s">
        <v>763</v>
      </c>
      <c r="C18" s="41" t="s">
        <v>764</v>
      </c>
      <c r="D18" s="41"/>
      <c r="E18" s="42" t="s">
        <v>768</v>
      </c>
      <c r="F18" s="25" t="s">
        <v>765</v>
      </c>
      <c r="G18" s="25" t="s">
        <v>767</v>
      </c>
      <c r="H18" s="104" t="s">
        <v>24</v>
      </c>
      <c r="I18" s="108" t="s">
        <v>127</v>
      </c>
      <c r="J18" s="27" t="str">
        <f t="shared" si="0"/>
        <v>Aircraft Circus (Hangar Arts Trust): Studio 1</v>
      </c>
      <c r="K18" s="44">
        <f t="shared" ref="K18:L22" si="9">N18*3.2808399</f>
        <v>52.493438400000002</v>
      </c>
      <c r="L18" s="44">
        <f t="shared" si="9"/>
        <v>49.212598499999999</v>
      </c>
      <c r="M18" s="44">
        <f t="shared" si="2"/>
        <v>2583.3385078636825</v>
      </c>
      <c r="N18" s="41">
        <v>16</v>
      </c>
      <c r="O18" s="41">
        <v>15</v>
      </c>
      <c r="P18" s="113">
        <f t="shared" si="3"/>
        <v>240</v>
      </c>
      <c r="Q18" s="77" t="s">
        <v>14</v>
      </c>
      <c r="R18" s="41" t="s">
        <v>14</v>
      </c>
      <c r="S18" s="41" t="s">
        <v>14</v>
      </c>
      <c r="T18" s="41" t="s">
        <v>28</v>
      </c>
      <c r="U18" s="41" t="s">
        <v>14</v>
      </c>
      <c r="V18" s="94" t="s">
        <v>28</v>
      </c>
      <c r="W18" s="84">
        <f t="shared" ref="W18:W22" si="10">X18/8</f>
        <v>31.25</v>
      </c>
      <c r="X18" s="36">
        <v>250</v>
      </c>
      <c r="Y18" s="40">
        <f t="shared" si="8"/>
        <v>1250</v>
      </c>
      <c r="Z18" s="33">
        <f t="shared" si="5"/>
        <v>0.13020833333333334</v>
      </c>
      <c r="AA18" s="37">
        <f t="shared" si="6"/>
        <v>1.0416666666666667</v>
      </c>
      <c r="AB18" s="70">
        <f t="shared" si="7"/>
        <v>5.208333333333333</v>
      </c>
      <c r="AC18" s="73">
        <f>W18-'Headline Stats'!$B$6</f>
        <v>1.7841346153846196</v>
      </c>
      <c r="AD18" s="34">
        <f>X18-'Headline Stats'!$B$7</f>
        <v>25.309324758842479</v>
      </c>
      <c r="AE18" s="34">
        <f>Y18-'Headline Stats'!$B$8</f>
        <v>164.19677419354844</v>
      </c>
      <c r="AF18" s="34">
        <f>Z18-'Headline Stats'!$B$13</f>
        <v>-0.32369894663159748</v>
      </c>
      <c r="AG18" s="34">
        <f>AA18-'Headline Stats'!$B$14</f>
        <v>-2.2990071049487542</v>
      </c>
      <c r="AH18" s="69">
        <f>AB18-'Headline Stats'!$B$15</f>
        <v>-10.951271145181135</v>
      </c>
      <c r="AI18" s="77"/>
    </row>
    <row r="19" spans="1:35" x14ac:dyDescent="0.25">
      <c r="A19" s="41" t="s">
        <v>766</v>
      </c>
      <c r="B19" s="41" t="s">
        <v>763</v>
      </c>
      <c r="C19" s="41" t="s">
        <v>764</v>
      </c>
      <c r="D19" s="41"/>
      <c r="E19" s="42" t="s">
        <v>768</v>
      </c>
      <c r="F19" s="25" t="s">
        <v>765</v>
      </c>
      <c r="G19" s="25" t="s">
        <v>767</v>
      </c>
      <c r="H19" s="104" t="s">
        <v>24</v>
      </c>
      <c r="I19" s="108" t="s">
        <v>128</v>
      </c>
      <c r="J19" s="27" t="str">
        <f t="shared" si="0"/>
        <v>Aircraft Circus (Hangar Arts Trust): Studio 2</v>
      </c>
      <c r="K19" s="44">
        <f t="shared" si="9"/>
        <v>49.212598499999999</v>
      </c>
      <c r="L19" s="44">
        <f t="shared" si="9"/>
        <v>29.527559100000001</v>
      </c>
      <c r="M19" s="44">
        <f t="shared" si="2"/>
        <v>1453.1279106733214</v>
      </c>
      <c r="N19" s="41">
        <v>15</v>
      </c>
      <c r="O19" s="41">
        <v>9</v>
      </c>
      <c r="P19" s="113">
        <f t="shared" si="3"/>
        <v>135</v>
      </c>
      <c r="Q19" s="77" t="s">
        <v>14</v>
      </c>
      <c r="R19" s="41" t="s">
        <v>14</v>
      </c>
      <c r="S19" s="41" t="s">
        <v>14</v>
      </c>
      <c r="T19" s="41" t="s">
        <v>28</v>
      </c>
      <c r="U19" s="41" t="s">
        <v>14</v>
      </c>
      <c r="V19" s="94" t="s">
        <v>28</v>
      </c>
      <c r="W19" s="84">
        <f t="shared" si="10"/>
        <v>21.875</v>
      </c>
      <c r="X19" s="36">
        <v>175</v>
      </c>
      <c r="Y19" s="40">
        <f t="shared" si="8"/>
        <v>875</v>
      </c>
      <c r="Z19" s="33">
        <f t="shared" si="5"/>
        <v>0.16203703703703703</v>
      </c>
      <c r="AA19" s="37">
        <f t="shared" si="6"/>
        <v>1.2962962962962963</v>
      </c>
      <c r="AB19" s="70">
        <f t="shared" si="7"/>
        <v>6.4814814814814818</v>
      </c>
      <c r="AC19" s="73">
        <f>W19-'Headline Stats'!$B$6</f>
        <v>-7.5908653846153804</v>
      </c>
      <c r="AD19" s="34">
        <f>X19-'Headline Stats'!$B$7</f>
        <v>-49.690675241157521</v>
      </c>
      <c r="AE19" s="34">
        <f>Y19-'Headline Stats'!$B$8</f>
        <v>-210.80322580645156</v>
      </c>
      <c r="AF19" s="34">
        <f>Z19-'Headline Stats'!$B$13</f>
        <v>-0.29187024292789376</v>
      </c>
      <c r="AG19" s="34">
        <f>AA19-'Headline Stats'!$B$14</f>
        <v>-2.0443774753191244</v>
      </c>
      <c r="AH19" s="69">
        <f>AB19-'Headline Stats'!$B$15</f>
        <v>-9.6781229970329861</v>
      </c>
      <c r="AI19" s="77"/>
    </row>
    <row r="20" spans="1:35" x14ac:dyDescent="0.25">
      <c r="A20" s="41" t="s">
        <v>766</v>
      </c>
      <c r="B20" s="41" t="s">
        <v>763</v>
      </c>
      <c r="C20" s="41" t="s">
        <v>764</v>
      </c>
      <c r="D20" s="41"/>
      <c r="E20" s="42" t="s">
        <v>768</v>
      </c>
      <c r="F20" s="25" t="s">
        <v>765</v>
      </c>
      <c r="G20" s="25" t="s">
        <v>767</v>
      </c>
      <c r="H20" s="104" t="s">
        <v>24</v>
      </c>
      <c r="I20" s="108" t="s">
        <v>769</v>
      </c>
      <c r="J20" s="27" t="str">
        <f t="shared" si="0"/>
        <v>Aircraft Circus (Hangar Arts Trust): Mezzanine</v>
      </c>
      <c r="K20" s="44">
        <f t="shared" si="9"/>
        <v>52.493438400000002</v>
      </c>
      <c r="L20" s="44">
        <f t="shared" si="9"/>
        <v>45.931758600000002</v>
      </c>
      <c r="M20" s="44">
        <f t="shared" si="2"/>
        <v>2411.1159406727706</v>
      </c>
      <c r="N20" s="41">
        <v>16</v>
      </c>
      <c r="O20" s="41">
        <v>14</v>
      </c>
      <c r="P20" s="113">
        <f t="shared" si="3"/>
        <v>224</v>
      </c>
      <c r="Q20" s="77" t="s">
        <v>14</v>
      </c>
      <c r="R20" s="41" t="s">
        <v>14</v>
      </c>
      <c r="S20" s="41" t="s">
        <v>14</v>
      </c>
      <c r="T20" s="41" t="s">
        <v>28</v>
      </c>
      <c r="U20" s="41" t="s">
        <v>28</v>
      </c>
      <c r="V20" s="94" t="s">
        <v>28</v>
      </c>
      <c r="W20" s="84">
        <f t="shared" si="10"/>
        <v>12.5</v>
      </c>
      <c r="X20" s="36">
        <v>100</v>
      </c>
      <c r="Y20" s="40">
        <f t="shared" si="8"/>
        <v>500</v>
      </c>
      <c r="Z20" s="33">
        <f t="shared" si="5"/>
        <v>5.5803571428571432E-2</v>
      </c>
      <c r="AA20" s="37">
        <f t="shared" si="6"/>
        <v>0.44642857142857145</v>
      </c>
      <c r="AB20" s="70">
        <f t="shared" si="7"/>
        <v>2.2321428571428572</v>
      </c>
      <c r="AC20" s="73">
        <f>W20-'Headline Stats'!$B$6</f>
        <v>-16.96586538461538</v>
      </c>
      <c r="AD20" s="34">
        <f>X20-'Headline Stats'!$B$7</f>
        <v>-124.69067524115752</v>
      </c>
      <c r="AE20" s="34">
        <f>Y20-'Headline Stats'!$B$8</f>
        <v>-585.80322580645156</v>
      </c>
      <c r="AF20" s="34">
        <f>Z20-'Headline Stats'!$B$13</f>
        <v>-0.39810370853635935</v>
      </c>
      <c r="AG20" s="34">
        <f>AA20-'Headline Stats'!$B$14</f>
        <v>-2.8942452001868491</v>
      </c>
      <c r="AH20" s="69">
        <f>AB20-'Headline Stats'!$B$15</f>
        <v>-13.927461621371609</v>
      </c>
      <c r="AI20" s="77"/>
    </row>
    <row r="21" spans="1:35" x14ac:dyDescent="0.25">
      <c r="A21" s="41" t="s">
        <v>766</v>
      </c>
      <c r="B21" s="41" t="s">
        <v>763</v>
      </c>
      <c r="C21" s="41" t="s">
        <v>764</v>
      </c>
      <c r="D21" s="41"/>
      <c r="E21" s="42" t="s">
        <v>768</v>
      </c>
      <c r="F21" s="25" t="s">
        <v>765</v>
      </c>
      <c r="G21" s="25" t="s">
        <v>767</v>
      </c>
      <c r="H21" s="104" t="s">
        <v>24</v>
      </c>
      <c r="I21" s="108" t="s">
        <v>770</v>
      </c>
      <c r="J21" s="27" t="str">
        <f t="shared" si="0"/>
        <v>Aircraft Circus (Hangar Arts Trust): Yoga Studio</v>
      </c>
      <c r="K21" s="44">
        <f t="shared" si="9"/>
        <v>19.685039400000001</v>
      </c>
      <c r="L21" s="44">
        <f t="shared" si="9"/>
        <v>19.685039400000001</v>
      </c>
      <c r="M21" s="44">
        <f t="shared" si="2"/>
        <v>387.50077617955242</v>
      </c>
      <c r="N21" s="41">
        <v>6</v>
      </c>
      <c r="O21" s="41">
        <v>6</v>
      </c>
      <c r="P21" s="113">
        <f t="shared" si="3"/>
        <v>36</v>
      </c>
      <c r="Q21" s="77" t="s">
        <v>14</v>
      </c>
      <c r="R21" s="41" t="s">
        <v>14</v>
      </c>
      <c r="S21" s="41" t="s">
        <v>14</v>
      </c>
      <c r="T21" s="41" t="s">
        <v>28</v>
      </c>
      <c r="U21" s="41" t="s">
        <v>28</v>
      </c>
      <c r="V21" s="94" t="s">
        <v>28</v>
      </c>
      <c r="W21" s="84">
        <f t="shared" si="10"/>
        <v>12.5</v>
      </c>
      <c r="X21" s="36">
        <v>100</v>
      </c>
      <c r="Y21" s="40">
        <f t="shared" si="8"/>
        <v>500</v>
      </c>
      <c r="Z21" s="33">
        <f t="shared" si="5"/>
        <v>0.34722222222222221</v>
      </c>
      <c r="AA21" s="37">
        <f t="shared" si="6"/>
        <v>2.7777777777777777</v>
      </c>
      <c r="AB21" s="70">
        <f t="shared" si="7"/>
        <v>13.888888888888889</v>
      </c>
      <c r="AC21" s="73">
        <f>W21-'Headline Stats'!$B$6</f>
        <v>-16.96586538461538</v>
      </c>
      <c r="AD21" s="34">
        <f>X21-'Headline Stats'!$B$7</f>
        <v>-124.69067524115752</v>
      </c>
      <c r="AE21" s="34">
        <f>Y21-'Headline Stats'!$B$8</f>
        <v>-585.80322580645156</v>
      </c>
      <c r="AF21" s="34">
        <f>Z21-'Headline Stats'!$B$13</f>
        <v>-0.10668505774270859</v>
      </c>
      <c r="AG21" s="34">
        <f>AA21-'Headline Stats'!$B$14</f>
        <v>-0.56289599383764299</v>
      </c>
      <c r="AH21" s="69">
        <f>AB21-'Headline Stats'!$B$15</f>
        <v>-2.2707155896255777</v>
      </c>
      <c r="AI21" s="77"/>
    </row>
    <row r="22" spans="1:35" x14ac:dyDescent="0.25">
      <c r="A22" s="41" t="s">
        <v>87</v>
      </c>
      <c r="B22" s="41" t="s">
        <v>822</v>
      </c>
      <c r="C22" s="41" t="s">
        <v>823</v>
      </c>
      <c r="D22" s="41"/>
      <c r="E22" s="41" t="s">
        <v>824</v>
      </c>
      <c r="F22" s="25" t="s">
        <v>825</v>
      </c>
      <c r="G22" s="25" t="s">
        <v>826</v>
      </c>
      <c r="H22" s="105" t="s">
        <v>24</v>
      </c>
      <c r="I22" s="77" t="s">
        <v>136</v>
      </c>
      <c r="J22" s="27" t="str">
        <f t="shared" si="0"/>
        <v>Alford House: Lower Hall</v>
      </c>
      <c r="K22" s="44">
        <f t="shared" si="9"/>
        <v>41.994750720000006</v>
      </c>
      <c r="L22" s="44">
        <f t="shared" si="9"/>
        <v>24.934383239999999</v>
      </c>
      <c r="M22" s="44">
        <f t="shared" si="2"/>
        <v>1047.113208520746</v>
      </c>
      <c r="N22" s="41">
        <v>12.8</v>
      </c>
      <c r="O22" s="41">
        <v>7.6</v>
      </c>
      <c r="P22" s="113">
        <f t="shared" si="3"/>
        <v>97.28</v>
      </c>
      <c r="Q22" s="77" t="s">
        <v>14</v>
      </c>
      <c r="R22" s="41" t="s">
        <v>28</v>
      </c>
      <c r="S22" s="41" t="s">
        <v>28</v>
      </c>
      <c r="T22" s="41" t="s">
        <v>28</v>
      </c>
      <c r="U22" s="41" t="s">
        <v>28</v>
      </c>
      <c r="V22" s="94" t="s">
        <v>14</v>
      </c>
      <c r="W22" s="84">
        <f t="shared" si="10"/>
        <v>73.75</v>
      </c>
      <c r="X22" s="36">
        <v>590</v>
      </c>
      <c r="Y22" s="40">
        <f t="shared" si="8"/>
        <v>2950</v>
      </c>
      <c r="Z22" s="33">
        <f t="shared" si="5"/>
        <v>0.75812088815789469</v>
      </c>
      <c r="AA22" s="37">
        <f t="shared" si="6"/>
        <v>6.0649671052631575</v>
      </c>
      <c r="AB22" s="70">
        <f t="shared" si="7"/>
        <v>30.324835526315788</v>
      </c>
      <c r="AC22" s="73">
        <f>W22-'Headline Stats'!$B$6</f>
        <v>44.284134615384616</v>
      </c>
      <c r="AD22" s="34">
        <f>X22-'Headline Stats'!$B$7</f>
        <v>365.30932475884248</v>
      </c>
      <c r="AE22" s="34">
        <f>Y22-'Headline Stats'!$B$8</f>
        <v>1864.1967741935484</v>
      </c>
      <c r="AF22" s="34">
        <f>Z22-'Headline Stats'!$B$13</f>
        <v>0.30421360819296389</v>
      </c>
      <c r="AG22" s="34">
        <f>AA22-'Headline Stats'!$B$14</f>
        <v>2.7242933336477368</v>
      </c>
      <c r="AH22" s="69">
        <f>AB22-'Headline Stats'!$B$15</f>
        <v>14.165231047801321</v>
      </c>
      <c r="AI22" s="77"/>
    </row>
    <row r="23" spans="1:35" x14ac:dyDescent="0.25">
      <c r="A23" s="21" t="s">
        <v>646</v>
      </c>
      <c r="B23" s="21" t="s">
        <v>647</v>
      </c>
      <c r="C23" s="22" t="s">
        <v>648</v>
      </c>
      <c r="D23" s="23"/>
      <c r="E23" s="21" t="s">
        <v>649</v>
      </c>
      <c r="F23" s="25" t="s">
        <v>650</v>
      </c>
      <c r="G23" s="26" t="s">
        <v>651</v>
      </c>
      <c r="H23" s="106" t="s">
        <v>72</v>
      </c>
      <c r="I23" s="81" t="s">
        <v>652</v>
      </c>
      <c r="J23" s="27" t="str">
        <f t="shared" si="0"/>
        <v>American Musical Theatre Academy: Main Dance Studios x2</v>
      </c>
      <c r="K23" s="28">
        <f>N23*3.2808399</f>
        <v>41.010498750000004</v>
      </c>
      <c r="L23" s="28">
        <f>O23*3.2808399</f>
        <v>18.044619449999999</v>
      </c>
      <c r="M23" s="29">
        <f>K23*L23</f>
        <v>740.01884339845071</v>
      </c>
      <c r="N23" s="23">
        <v>12.5</v>
      </c>
      <c r="O23" s="23">
        <v>5.5</v>
      </c>
      <c r="P23" s="111">
        <f>N23*O23</f>
        <v>68.75</v>
      </c>
      <c r="Q23" s="75" t="s">
        <v>28</v>
      </c>
      <c r="R23" s="23" t="s">
        <v>28</v>
      </c>
      <c r="S23" s="23" t="s">
        <v>28</v>
      </c>
      <c r="T23" s="23" t="s">
        <v>28</v>
      </c>
      <c r="U23" s="23" t="s">
        <v>14</v>
      </c>
      <c r="V23" s="95" t="s">
        <v>14</v>
      </c>
      <c r="W23" s="87">
        <v>28</v>
      </c>
      <c r="X23" s="32">
        <v>175</v>
      </c>
      <c r="Y23" s="32">
        <v>800</v>
      </c>
      <c r="Z23" s="33">
        <f t="shared" ref="Z23:Z65" si="11">W23/P23</f>
        <v>0.40727272727272729</v>
      </c>
      <c r="AA23" s="37">
        <f t="shared" ref="AA23:AA65" si="12">X23/P23</f>
        <v>2.5454545454545454</v>
      </c>
      <c r="AB23" s="70">
        <f t="shared" ref="AB23:AB37" si="13">Y23/P23</f>
        <v>11.636363636363637</v>
      </c>
      <c r="AC23" s="73">
        <f>W23-'Headline Stats'!$B$6</f>
        <v>-1.4658653846153804</v>
      </c>
      <c r="AD23" s="34">
        <f>X23-'Headline Stats'!$B$7</f>
        <v>-49.690675241157521</v>
      </c>
      <c r="AE23" s="34">
        <f>Y23-'Headline Stats'!$B$8</f>
        <v>-285.80322580645156</v>
      </c>
      <c r="AF23" s="34">
        <f>Z23-'Headline Stats'!$B$13</f>
        <v>-4.6634552692203513E-2</v>
      </c>
      <c r="AG23" s="34">
        <f>AA23-'Headline Stats'!$B$14</f>
        <v>-0.79521922616087526</v>
      </c>
      <c r="AH23" s="69">
        <f>AB23-'Headline Stats'!$B$15</f>
        <v>-4.5232408421508303</v>
      </c>
      <c r="AI23" s="75"/>
    </row>
    <row r="24" spans="1:35" x14ac:dyDescent="0.25">
      <c r="A24" s="21" t="s">
        <v>646</v>
      </c>
      <c r="B24" s="21" t="s">
        <v>647</v>
      </c>
      <c r="C24" s="22" t="s">
        <v>648</v>
      </c>
      <c r="D24" s="23"/>
      <c r="E24" s="21" t="s">
        <v>649</v>
      </c>
      <c r="F24" s="25" t="s">
        <v>650</v>
      </c>
      <c r="G24" s="26" t="s">
        <v>651</v>
      </c>
      <c r="H24" s="106" t="s">
        <v>72</v>
      </c>
      <c r="I24" s="81" t="s">
        <v>653</v>
      </c>
      <c r="J24" s="27" t="str">
        <f t="shared" si="0"/>
        <v>American Musical Theatre Academy: Smaller Studios x2</v>
      </c>
      <c r="K24" s="28">
        <f>N24*3.2808399</f>
        <v>36.089238899999998</v>
      </c>
      <c r="L24" s="28">
        <f>O24*3.2808399</f>
        <v>18.044619449999999</v>
      </c>
      <c r="M24" s="29">
        <f>K24*L24</f>
        <v>651.21658219063659</v>
      </c>
      <c r="N24" s="23">
        <v>11</v>
      </c>
      <c r="O24" s="23">
        <v>5.5</v>
      </c>
      <c r="P24" s="111">
        <f>N24*O24</f>
        <v>60.5</v>
      </c>
      <c r="Q24" s="75" t="s">
        <v>28</v>
      </c>
      <c r="R24" s="23" t="s">
        <v>28</v>
      </c>
      <c r="S24" s="23" t="s">
        <v>28</v>
      </c>
      <c r="T24" s="23" t="s">
        <v>28</v>
      </c>
      <c r="U24" s="23" t="s">
        <v>14</v>
      </c>
      <c r="V24" s="95" t="s">
        <v>28</v>
      </c>
      <c r="W24" s="87">
        <v>28</v>
      </c>
      <c r="X24" s="32">
        <v>175</v>
      </c>
      <c r="Y24" s="32">
        <v>800</v>
      </c>
      <c r="Z24" s="33">
        <f t="shared" si="11"/>
        <v>0.46280991735537191</v>
      </c>
      <c r="AA24" s="37">
        <f t="shared" si="12"/>
        <v>2.8925619834710745</v>
      </c>
      <c r="AB24" s="70">
        <f t="shared" si="13"/>
        <v>13.223140495867769</v>
      </c>
      <c r="AC24" s="73">
        <f>W24-'Headline Stats'!$B$6</f>
        <v>-1.4658653846153804</v>
      </c>
      <c r="AD24" s="34">
        <f>X24-'Headline Stats'!$B$7</f>
        <v>-49.690675241157521</v>
      </c>
      <c r="AE24" s="34">
        <f>Y24-'Headline Stats'!$B$8</f>
        <v>-285.80322580645156</v>
      </c>
      <c r="AF24" s="34">
        <f>Z24-'Headline Stats'!$B$13</f>
        <v>8.9026373904411149E-3</v>
      </c>
      <c r="AG24" s="34">
        <f>AA24-'Headline Stats'!$B$14</f>
        <v>-0.44811178814434616</v>
      </c>
      <c r="AH24" s="69">
        <f>AB24-'Headline Stats'!$B$15</f>
        <v>-2.9364639826466981</v>
      </c>
      <c r="AI24" s="75"/>
    </row>
    <row r="25" spans="1:35" x14ac:dyDescent="0.25">
      <c r="A25" s="21" t="s">
        <v>808</v>
      </c>
      <c r="B25" s="21" t="s">
        <v>809</v>
      </c>
      <c r="C25" s="22" t="s">
        <v>810</v>
      </c>
      <c r="D25" s="23"/>
      <c r="E25" s="24" t="s">
        <v>811</v>
      </c>
      <c r="F25" s="23" t="s">
        <v>812</v>
      </c>
      <c r="G25" s="26" t="s">
        <v>813</v>
      </c>
      <c r="H25" s="102" t="s">
        <v>24</v>
      </c>
      <c r="I25" s="75" t="s">
        <v>127</v>
      </c>
      <c r="J25" s="27" t="str">
        <f t="shared" si="0"/>
        <v>Apiary Studios: Studio 1</v>
      </c>
      <c r="K25" s="23"/>
      <c r="L25" s="23"/>
      <c r="M25" s="29"/>
      <c r="N25" s="23"/>
      <c r="O25" s="23"/>
      <c r="P25" s="111">
        <v>210</v>
      </c>
      <c r="Q25" s="75" t="s">
        <v>14</v>
      </c>
      <c r="R25" s="23" t="s">
        <v>28</v>
      </c>
      <c r="S25" s="23" t="s">
        <v>28</v>
      </c>
      <c r="T25" s="23" t="s">
        <v>28</v>
      </c>
      <c r="U25" s="23" t="s">
        <v>28</v>
      </c>
      <c r="V25" s="95" t="s">
        <v>28</v>
      </c>
      <c r="W25" s="87">
        <v>15</v>
      </c>
      <c r="X25" s="32">
        <v>120</v>
      </c>
      <c r="Y25" s="32">
        <v>500</v>
      </c>
      <c r="Z25" s="33">
        <f t="shared" si="11"/>
        <v>7.1428571428571425E-2</v>
      </c>
      <c r="AA25" s="33">
        <f t="shared" si="12"/>
        <v>0.5714285714285714</v>
      </c>
      <c r="AB25" s="69">
        <f t="shared" si="13"/>
        <v>2.3809523809523809</v>
      </c>
      <c r="AC25" s="73">
        <f>W25-'Headline Stats'!$B$6</f>
        <v>-14.46586538461538</v>
      </c>
      <c r="AD25" s="34">
        <f>X25-'Headline Stats'!$B$7</f>
        <v>-104.69067524115752</v>
      </c>
      <c r="AE25" s="34">
        <f>Y25-'Headline Stats'!$B$8</f>
        <v>-585.80322580645156</v>
      </c>
      <c r="AF25" s="34">
        <f>Z25-'Headline Stats'!$B$13</f>
        <v>-0.38247870853635935</v>
      </c>
      <c r="AG25" s="34">
        <f>AA25-'Headline Stats'!$B$14</f>
        <v>-2.7692452001868491</v>
      </c>
      <c r="AH25" s="69">
        <f>AB25-'Headline Stats'!$B$15</f>
        <v>-13.778652097562086</v>
      </c>
      <c r="AI25" s="75"/>
    </row>
    <row r="26" spans="1:35" x14ac:dyDescent="0.25">
      <c r="A26" s="21" t="s">
        <v>808</v>
      </c>
      <c r="B26" s="21" t="s">
        <v>809</v>
      </c>
      <c r="C26" s="22" t="s">
        <v>810</v>
      </c>
      <c r="D26" s="23"/>
      <c r="E26" s="24" t="s">
        <v>811</v>
      </c>
      <c r="F26" s="23" t="s">
        <v>812</v>
      </c>
      <c r="G26" s="26" t="s">
        <v>813</v>
      </c>
      <c r="H26" s="102" t="s">
        <v>24</v>
      </c>
      <c r="I26" s="75" t="s">
        <v>128</v>
      </c>
      <c r="J26" s="27" t="str">
        <f t="shared" si="0"/>
        <v>Apiary Studios: Studio 2</v>
      </c>
      <c r="K26" s="23"/>
      <c r="L26" s="23"/>
      <c r="M26" s="29"/>
      <c r="N26" s="23"/>
      <c r="O26" s="23"/>
      <c r="P26" s="111">
        <v>305</v>
      </c>
      <c r="Q26" s="75" t="s">
        <v>14</v>
      </c>
      <c r="R26" s="23" t="s">
        <v>28</v>
      </c>
      <c r="S26" s="23" t="s">
        <v>28</v>
      </c>
      <c r="T26" s="23" t="s">
        <v>28</v>
      </c>
      <c r="U26" s="23" t="s">
        <v>28</v>
      </c>
      <c r="V26" s="95" t="s">
        <v>28</v>
      </c>
      <c r="W26" s="87">
        <v>17</v>
      </c>
      <c r="X26" s="32">
        <v>135</v>
      </c>
      <c r="Y26" s="32">
        <v>600</v>
      </c>
      <c r="Z26" s="33">
        <f t="shared" si="11"/>
        <v>5.5737704918032788E-2</v>
      </c>
      <c r="AA26" s="33">
        <f t="shared" si="12"/>
        <v>0.44262295081967212</v>
      </c>
      <c r="AB26" s="69">
        <f t="shared" si="13"/>
        <v>1.9672131147540983</v>
      </c>
      <c r="AC26" s="73">
        <f>W26-'Headline Stats'!$B$6</f>
        <v>-12.46586538461538</v>
      </c>
      <c r="AD26" s="34">
        <f>X26-'Headline Stats'!$B$7</f>
        <v>-89.690675241157521</v>
      </c>
      <c r="AE26" s="34">
        <f>Y26-'Headline Stats'!$B$8</f>
        <v>-485.80322580645156</v>
      </c>
      <c r="AF26" s="34">
        <f>Z26-'Headline Stats'!$B$13</f>
        <v>-0.39816957504689798</v>
      </c>
      <c r="AG26" s="34">
        <f>AA26-'Headline Stats'!$B$14</f>
        <v>-2.8980508207957487</v>
      </c>
      <c r="AH26" s="69">
        <f>AB26-'Headline Stats'!$B$15</f>
        <v>-14.192391363760368</v>
      </c>
      <c r="AI26" s="75"/>
    </row>
    <row r="27" spans="1:35" x14ac:dyDescent="0.25">
      <c r="A27" s="21" t="s">
        <v>808</v>
      </c>
      <c r="B27" s="21" t="s">
        <v>809</v>
      </c>
      <c r="C27" s="22" t="s">
        <v>810</v>
      </c>
      <c r="D27" s="23"/>
      <c r="E27" s="24" t="s">
        <v>811</v>
      </c>
      <c r="F27" s="23" t="s">
        <v>812</v>
      </c>
      <c r="G27" s="26" t="s">
        <v>813</v>
      </c>
      <c r="H27" s="102" t="s">
        <v>24</v>
      </c>
      <c r="I27" s="75" t="s">
        <v>114</v>
      </c>
      <c r="J27" s="27" t="str">
        <f t="shared" si="0"/>
        <v>Apiary Studios: Studio 3</v>
      </c>
      <c r="K27" s="23"/>
      <c r="L27" s="23"/>
      <c r="M27" s="29"/>
      <c r="N27" s="23"/>
      <c r="O27" s="23"/>
      <c r="P27" s="111">
        <v>200</v>
      </c>
      <c r="Q27" s="75" t="s">
        <v>14</v>
      </c>
      <c r="R27" s="23" t="s">
        <v>28</v>
      </c>
      <c r="S27" s="23" t="s">
        <v>28</v>
      </c>
      <c r="T27" s="23" t="s">
        <v>28</v>
      </c>
      <c r="U27" s="23" t="s">
        <v>28</v>
      </c>
      <c r="V27" s="95" t="s">
        <v>28</v>
      </c>
      <c r="W27" s="87">
        <v>17</v>
      </c>
      <c r="X27" s="32">
        <v>130</v>
      </c>
      <c r="Y27" s="32">
        <v>550</v>
      </c>
      <c r="Z27" s="33">
        <f t="shared" si="11"/>
        <v>8.5000000000000006E-2</v>
      </c>
      <c r="AA27" s="33">
        <f t="shared" si="12"/>
        <v>0.65</v>
      </c>
      <c r="AB27" s="69">
        <f t="shared" si="13"/>
        <v>2.75</v>
      </c>
      <c r="AC27" s="73">
        <f>W27-'Headline Stats'!$B$6</f>
        <v>-12.46586538461538</v>
      </c>
      <c r="AD27" s="34">
        <f>X27-'Headline Stats'!$B$7</f>
        <v>-94.690675241157521</v>
      </c>
      <c r="AE27" s="34">
        <f>Y27-'Headline Stats'!$B$8</f>
        <v>-535.80322580645156</v>
      </c>
      <c r="AF27" s="34">
        <f>Z27-'Headline Stats'!$B$13</f>
        <v>-0.36890727996493078</v>
      </c>
      <c r="AG27" s="34">
        <f>AA27-'Headline Stats'!$B$14</f>
        <v>-2.6906737716154208</v>
      </c>
      <c r="AH27" s="69">
        <f>AB27-'Headline Stats'!$B$15</f>
        <v>-13.409604478514467</v>
      </c>
      <c r="AI27" s="75"/>
    </row>
    <row r="28" spans="1:35" x14ac:dyDescent="0.25">
      <c r="A28" s="41" t="s">
        <v>97</v>
      </c>
      <c r="B28" s="41" t="s">
        <v>98</v>
      </c>
      <c r="C28" s="27" t="s">
        <v>99</v>
      </c>
      <c r="D28" s="27"/>
      <c r="E28" s="27" t="s">
        <v>100</v>
      </c>
      <c r="F28" s="26" t="s">
        <v>101</v>
      </c>
      <c r="G28" s="27" t="s">
        <v>102</v>
      </c>
      <c r="H28" s="103" t="s">
        <v>104</v>
      </c>
      <c r="I28" s="76" t="s">
        <v>48</v>
      </c>
      <c r="J28" s="27" t="str">
        <f t="shared" si="0"/>
        <v>Arch 468: Single space</v>
      </c>
      <c r="K28" s="27">
        <v>17</v>
      </c>
      <c r="L28" s="27">
        <v>20</v>
      </c>
      <c r="M28" s="35">
        <f t="shared" ref="M28:M35" si="14">K28*L28</f>
        <v>340</v>
      </c>
      <c r="N28" s="27">
        <v>5.3</v>
      </c>
      <c r="O28" s="27">
        <v>6.1</v>
      </c>
      <c r="P28" s="112">
        <f t="shared" ref="P28:P51" si="15">N28*O28</f>
        <v>32.33</v>
      </c>
      <c r="Q28" s="76" t="s">
        <v>28</v>
      </c>
      <c r="R28" s="27" t="s">
        <v>28</v>
      </c>
      <c r="S28" s="27" t="s">
        <v>28</v>
      </c>
      <c r="T28" s="27" t="s">
        <v>14</v>
      </c>
      <c r="U28" s="27" t="s">
        <v>14</v>
      </c>
      <c r="V28" s="93" t="s">
        <v>14</v>
      </c>
      <c r="W28" s="84">
        <f t="shared" ref="W28:W34" si="16">X28/8</f>
        <v>6.875</v>
      </c>
      <c r="X28" s="36">
        <v>55</v>
      </c>
      <c r="Y28" s="40">
        <f>X28*5</f>
        <v>275</v>
      </c>
      <c r="Z28" s="33">
        <f t="shared" si="11"/>
        <v>0.21265078874110735</v>
      </c>
      <c r="AA28" s="37">
        <f t="shared" si="12"/>
        <v>1.7012063099288588</v>
      </c>
      <c r="AB28" s="70">
        <f t="shared" si="13"/>
        <v>8.5060315496442929</v>
      </c>
      <c r="AC28" s="73">
        <f>W28-'Headline Stats'!$B$6</f>
        <v>-22.59086538461538</v>
      </c>
      <c r="AD28" s="34">
        <f>X28-'Headline Stats'!$B$7</f>
        <v>-169.69067524115752</v>
      </c>
      <c r="AE28" s="34">
        <f>Y28-'Headline Stats'!$B$8</f>
        <v>-810.80322580645156</v>
      </c>
      <c r="AF28" s="34">
        <f>Z28-'Headline Stats'!$B$13</f>
        <v>-0.24125649122382345</v>
      </c>
      <c r="AG28" s="34">
        <f>AA28-'Headline Stats'!$B$14</f>
        <v>-1.6394674616865619</v>
      </c>
      <c r="AH28" s="69">
        <f>AB28-'Headline Stats'!$B$15</f>
        <v>-7.6535729288701742</v>
      </c>
      <c r="AI28" s="76" t="s">
        <v>103</v>
      </c>
    </row>
    <row r="29" spans="1:35" x14ac:dyDescent="0.25">
      <c r="A29" s="41" t="s">
        <v>105</v>
      </c>
      <c r="B29" s="41" t="s">
        <v>106</v>
      </c>
      <c r="C29" s="27" t="s">
        <v>107</v>
      </c>
      <c r="D29" s="27"/>
      <c r="E29" s="27" t="s">
        <v>108</v>
      </c>
      <c r="F29" s="26" t="s">
        <v>109</v>
      </c>
      <c r="G29" s="26" t="s">
        <v>110</v>
      </c>
      <c r="H29" s="103" t="s">
        <v>24</v>
      </c>
      <c r="I29" s="76" t="s">
        <v>111</v>
      </c>
      <c r="J29" s="27" t="str">
        <f t="shared" si="0"/>
        <v>Artsadmin: Steve Whitson Studio</v>
      </c>
      <c r="K29" s="35">
        <f t="shared" ref="K29:L35" si="17">N29*3.2808399</f>
        <v>42.650918700000005</v>
      </c>
      <c r="L29" s="35">
        <f t="shared" si="17"/>
        <v>37.72965885</v>
      </c>
      <c r="M29" s="35">
        <f t="shared" si="14"/>
        <v>1609.2046121900858</v>
      </c>
      <c r="N29" s="27">
        <v>13</v>
      </c>
      <c r="O29" s="27">
        <v>11.5</v>
      </c>
      <c r="P29" s="112">
        <f t="shared" si="15"/>
        <v>149.5</v>
      </c>
      <c r="Q29" s="76" t="s">
        <v>14</v>
      </c>
      <c r="R29" s="27" t="s">
        <v>14</v>
      </c>
      <c r="S29" s="27" t="s">
        <v>28</v>
      </c>
      <c r="T29" s="27" t="s">
        <v>28</v>
      </c>
      <c r="U29" s="27" t="s">
        <v>14</v>
      </c>
      <c r="V29" s="93" t="s">
        <v>14</v>
      </c>
      <c r="W29" s="84">
        <f t="shared" si="16"/>
        <v>40</v>
      </c>
      <c r="X29" s="36">
        <v>320</v>
      </c>
      <c r="Y29" s="36">
        <v>1300</v>
      </c>
      <c r="Z29" s="33">
        <f t="shared" si="11"/>
        <v>0.26755852842809363</v>
      </c>
      <c r="AA29" s="37">
        <f t="shared" si="12"/>
        <v>2.1404682274247491</v>
      </c>
      <c r="AB29" s="70">
        <f t="shared" si="13"/>
        <v>8.695652173913043</v>
      </c>
      <c r="AC29" s="73">
        <f>W29-'Headline Stats'!$B$6</f>
        <v>10.53413461538462</v>
      </c>
      <c r="AD29" s="34">
        <f>X29-'Headline Stats'!$B$7</f>
        <v>95.309324758842479</v>
      </c>
      <c r="AE29" s="34">
        <f>Y29-'Headline Stats'!$B$8</f>
        <v>214.19677419354844</v>
      </c>
      <c r="AF29" s="34">
        <f>Z29-'Headline Stats'!$B$13</f>
        <v>-0.18634875153683716</v>
      </c>
      <c r="AG29" s="34">
        <f>AA29-'Headline Stats'!$B$14</f>
        <v>-1.2002055441906716</v>
      </c>
      <c r="AH29" s="69">
        <f>AB29-'Headline Stats'!$B$15</f>
        <v>-7.463952304601424</v>
      </c>
      <c r="AI29" s="76" t="s">
        <v>112</v>
      </c>
    </row>
    <row r="30" spans="1:35" x14ac:dyDescent="0.25">
      <c r="A30" s="41" t="s">
        <v>105</v>
      </c>
      <c r="B30" s="41" t="s">
        <v>106</v>
      </c>
      <c r="C30" s="27" t="s">
        <v>107</v>
      </c>
      <c r="D30" s="27"/>
      <c r="E30" s="27" t="s">
        <v>108</v>
      </c>
      <c r="F30" s="26" t="s">
        <v>109</v>
      </c>
      <c r="G30" s="26" t="s">
        <v>110</v>
      </c>
      <c r="H30" s="103" t="s">
        <v>24</v>
      </c>
      <c r="I30" s="76" t="s">
        <v>113</v>
      </c>
      <c r="J30" s="27" t="str">
        <f t="shared" si="0"/>
        <v>Artsadmin: Theatre</v>
      </c>
      <c r="K30" s="35">
        <f t="shared" si="17"/>
        <v>32.808399000000001</v>
      </c>
      <c r="L30" s="35">
        <f t="shared" si="17"/>
        <v>29.527559100000001</v>
      </c>
      <c r="M30" s="35">
        <f t="shared" si="14"/>
        <v>968.75194044888099</v>
      </c>
      <c r="N30" s="27">
        <v>10</v>
      </c>
      <c r="O30" s="27">
        <v>9</v>
      </c>
      <c r="P30" s="112">
        <f t="shared" si="15"/>
        <v>90</v>
      </c>
      <c r="Q30" s="76" t="s">
        <v>14</v>
      </c>
      <c r="R30" s="27" t="s">
        <v>14</v>
      </c>
      <c r="S30" s="27" t="s">
        <v>14</v>
      </c>
      <c r="T30" s="27" t="s">
        <v>14</v>
      </c>
      <c r="U30" s="27" t="s">
        <v>28</v>
      </c>
      <c r="V30" s="93" t="s">
        <v>14</v>
      </c>
      <c r="W30" s="84">
        <f t="shared" si="16"/>
        <v>37.5</v>
      </c>
      <c r="X30" s="36">
        <v>300</v>
      </c>
      <c r="Y30" s="36">
        <v>1200</v>
      </c>
      <c r="Z30" s="33">
        <f t="shared" si="11"/>
        <v>0.41666666666666669</v>
      </c>
      <c r="AA30" s="37">
        <f t="shared" si="12"/>
        <v>3.3333333333333335</v>
      </c>
      <c r="AB30" s="70">
        <f t="shared" si="13"/>
        <v>13.333333333333334</v>
      </c>
      <c r="AC30" s="73">
        <f>W30-'Headline Stats'!$B$6</f>
        <v>8.0341346153846196</v>
      </c>
      <c r="AD30" s="34">
        <f>X30-'Headline Stats'!$B$7</f>
        <v>75.309324758842479</v>
      </c>
      <c r="AE30" s="34">
        <f>Y30-'Headline Stats'!$B$8</f>
        <v>114.19677419354844</v>
      </c>
      <c r="AF30" s="34">
        <f>Z30-'Headline Stats'!$B$13</f>
        <v>-3.7240613298264114E-2</v>
      </c>
      <c r="AG30" s="34">
        <f>AA30-'Headline Stats'!$B$14</f>
        <v>-7.3404382820871916E-3</v>
      </c>
      <c r="AH30" s="69">
        <f>AB30-'Headline Stats'!$B$15</f>
        <v>-2.8262711451811331</v>
      </c>
      <c r="AI30" s="76" t="s">
        <v>112</v>
      </c>
    </row>
    <row r="31" spans="1:35" x14ac:dyDescent="0.25">
      <c r="A31" s="41" t="s">
        <v>105</v>
      </c>
      <c r="B31" s="41" t="s">
        <v>106</v>
      </c>
      <c r="C31" s="27" t="s">
        <v>107</v>
      </c>
      <c r="D31" s="27"/>
      <c r="E31" s="27" t="s">
        <v>108</v>
      </c>
      <c r="F31" s="26" t="s">
        <v>109</v>
      </c>
      <c r="G31" s="26" t="s">
        <v>110</v>
      </c>
      <c r="H31" s="103" t="s">
        <v>24</v>
      </c>
      <c r="I31" s="76" t="s">
        <v>114</v>
      </c>
      <c r="J31" s="27" t="str">
        <f t="shared" si="0"/>
        <v>Artsadmin: Studio 3</v>
      </c>
      <c r="K31" s="35">
        <f t="shared" si="17"/>
        <v>49.212598499999999</v>
      </c>
      <c r="L31" s="35">
        <f t="shared" si="17"/>
        <v>45.931758600000002</v>
      </c>
      <c r="M31" s="35">
        <f t="shared" si="14"/>
        <v>2260.4211943807222</v>
      </c>
      <c r="N31" s="27">
        <v>15</v>
      </c>
      <c r="O31" s="27">
        <v>14</v>
      </c>
      <c r="P31" s="112">
        <f t="shared" si="15"/>
        <v>210</v>
      </c>
      <c r="Q31" s="76" t="s">
        <v>14</v>
      </c>
      <c r="R31" s="27" t="s">
        <v>14</v>
      </c>
      <c r="S31" s="27" t="s">
        <v>28</v>
      </c>
      <c r="T31" s="27" t="s">
        <v>28</v>
      </c>
      <c r="U31" s="27" t="s">
        <v>28</v>
      </c>
      <c r="V31" s="93" t="s">
        <v>14</v>
      </c>
      <c r="W31" s="84">
        <f t="shared" si="16"/>
        <v>28.125</v>
      </c>
      <c r="X31" s="36">
        <v>225</v>
      </c>
      <c r="Y31" s="36">
        <v>900</v>
      </c>
      <c r="Z31" s="33">
        <f t="shared" si="11"/>
        <v>0.13392857142857142</v>
      </c>
      <c r="AA31" s="37">
        <f t="shared" si="12"/>
        <v>1.0714285714285714</v>
      </c>
      <c r="AB31" s="70">
        <f t="shared" si="13"/>
        <v>4.2857142857142856</v>
      </c>
      <c r="AC31" s="73">
        <f>W31-'Headline Stats'!$B$6</f>
        <v>-1.3408653846153804</v>
      </c>
      <c r="AD31" s="34">
        <f>X31-'Headline Stats'!$B$7</f>
        <v>0.30932475884247879</v>
      </c>
      <c r="AE31" s="34">
        <f>Y31-'Headline Stats'!$B$8</f>
        <v>-185.80322580645156</v>
      </c>
      <c r="AF31" s="34">
        <f>Z31-'Headline Stats'!$B$13</f>
        <v>-0.31997870853635935</v>
      </c>
      <c r="AG31" s="34">
        <f>AA31-'Headline Stats'!$B$14</f>
        <v>-2.2692452001868491</v>
      </c>
      <c r="AH31" s="69">
        <f>AB31-'Headline Stats'!$B$15</f>
        <v>-11.873890192800182</v>
      </c>
      <c r="AI31" s="76" t="s">
        <v>112</v>
      </c>
    </row>
    <row r="32" spans="1:35" x14ac:dyDescent="0.25">
      <c r="A32" s="41" t="s">
        <v>105</v>
      </c>
      <c r="B32" s="41" t="s">
        <v>106</v>
      </c>
      <c r="C32" s="27" t="s">
        <v>107</v>
      </c>
      <c r="D32" s="27"/>
      <c r="E32" s="27" t="s">
        <v>108</v>
      </c>
      <c r="F32" s="26" t="s">
        <v>109</v>
      </c>
      <c r="G32" s="26" t="s">
        <v>110</v>
      </c>
      <c r="H32" s="103" t="s">
        <v>24</v>
      </c>
      <c r="I32" s="76" t="s">
        <v>115</v>
      </c>
      <c r="J32" s="27" t="str">
        <f t="shared" si="0"/>
        <v>Artsadmin: Fire Room</v>
      </c>
      <c r="K32" s="35">
        <f t="shared" si="17"/>
        <v>39.370078800000002</v>
      </c>
      <c r="L32" s="35">
        <f t="shared" si="17"/>
        <v>19.685039400000001</v>
      </c>
      <c r="M32" s="35">
        <f t="shared" si="14"/>
        <v>775.00155235910483</v>
      </c>
      <c r="N32" s="27">
        <v>12</v>
      </c>
      <c r="O32" s="27">
        <v>6</v>
      </c>
      <c r="P32" s="112">
        <f t="shared" si="15"/>
        <v>72</v>
      </c>
      <c r="Q32" s="76" t="s">
        <v>14</v>
      </c>
      <c r="R32" s="27" t="s">
        <v>14</v>
      </c>
      <c r="S32" s="27" t="s">
        <v>28</v>
      </c>
      <c r="T32" s="27" t="s">
        <v>28</v>
      </c>
      <c r="U32" s="27" t="s">
        <v>28</v>
      </c>
      <c r="V32" s="93" t="s">
        <v>14</v>
      </c>
      <c r="W32" s="84">
        <f t="shared" si="16"/>
        <v>16.25</v>
      </c>
      <c r="X32" s="36">
        <v>130</v>
      </c>
      <c r="Y32" s="36">
        <v>520</v>
      </c>
      <c r="Z32" s="33">
        <f t="shared" si="11"/>
        <v>0.22569444444444445</v>
      </c>
      <c r="AA32" s="37">
        <f t="shared" si="12"/>
        <v>1.8055555555555556</v>
      </c>
      <c r="AB32" s="70">
        <f t="shared" si="13"/>
        <v>7.2222222222222223</v>
      </c>
      <c r="AC32" s="73">
        <f>W32-'Headline Stats'!$B$6</f>
        <v>-13.21586538461538</v>
      </c>
      <c r="AD32" s="34">
        <f>X32-'Headline Stats'!$B$7</f>
        <v>-94.690675241157521</v>
      </c>
      <c r="AE32" s="34">
        <f>Y32-'Headline Stats'!$B$8</f>
        <v>-565.80322580645156</v>
      </c>
      <c r="AF32" s="34">
        <f>Z32-'Headline Stats'!$B$13</f>
        <v>-0.22821283552048635</v>
      </c>
      <c r="AG32" s="34">
        <f>AA32-'Headline Stats'!$B$14</f>
        <v>-1.5351182160598651</v>
      </c>
      <c r="AH32" s="69">
        <f>AB32-'Headline Stats'!$B$15</f>
        <v>-8.9373822562922456</v>
      </c>
      <c r="AI32" s="76" t="s">
        <v>112</v>
      </c>
    </row>
    <row r="33" spans="1:35" x14ac:dyDescent="0.25">
      <c r="A33" s="41" t="s">
        <v>105</v>
      </c>
      <c r="B33" s="41" t="s">
        <v>106</v>
      </c>
      <c r="C33" s="27" t="s">
        <v>107</v>
      </c>
      <c r="D33" s="27"/>
      <c r="E33" s="27" t="s">
        <v>108</v>
      </c>
      <c r="F33" s="26" t="s">
        <v>109</v>
      </c>
      <c r="G33" s="26" t="s">
        <v>110</v>
      </c>
      <c r="H33" s="103" t="s">
        <v>24</v>
      </c>
      <c r="I33" s="76" t="s">
        <v>116</v>
      </c>
      <c r="J33" s="27" t="str">
        <f t="shared" si="0"/>
        <v>Artsadmin: Court Room</v>
      </c>
      <c r="K33" s="35">
        <f t="shared" si="17"/>
        <v>49.212598499999999</v>
      </c>
      <c r="L33" s="35">
        <f t="shared" si="17"/>
        <v>26.246719200000001</v>
      </c>
      <c r="M33" s="35">
        <f t="shared" si="14"/>
        <v>1291.6692539318412</v>
      </c>
      <c r="N33" s="27">
        <v>15</v>
      </c>
      <c r="O33" s="27">
        <v>8</v>
      </c>
      <c r="P33" s="112">
        <f t="shared" si="15"/>
        <v>120</v>
      </c>
      <c r="Q33" s="76" t="s">
        <v>14</v>
      </c>
      <c r="R33" s="27" t="s">
        <v>14</v>
      </c>
      <c r="S33" s="27" t="s">
        <v>28</v>
      </c>
      <c r="T33" s="27" t="s">
        <v>28</v>
      </c>
      <c r="U33" s="27" t="s">
        <v>28</v>
      </c>
      <c r="V33" s="93" t="s">
        <v>14</v>
      </c>
      <c r="W33" s="84">
        <f t="shared" si="16"/>
        <v>21.25</v>
      </c>
      <c r="X33" s="36">
        <v>170</v>
      </c>
      <c r="Y33" s="36">
        <v>680</v>
      </c>
      <c r="Z33" s="33">
        <f t="shared" si="11"/>
        <v>0.17708333333333334</v>
      </c>
      <c r="AA33" s="37">
        <f t="shared" si="12"/>
        <v>1.4166666666666667</v>
      </c>
      <c r="AB33" s="70">
        <f t="shared" si="13"/>
        <v>5.666666666666667</v>
      </c>
      <c r="AC33" s="73">
        <f>W33-'Headline Stats'!$B$6</f>
        <v>-8.2158653846153804</v>
      </c>
      <c r="AD33" s="34">
        <f>X33-'Headline Stats'!$B$7</f>
        <v>-54.690675241157521</v>
      </c>
      <c r="AE33" s="34">
        <f>Y33-'Headline Stats'!$B$8</f>
        <v>-405.80322580645156</v>
      </c>
      <c r="AF33" s="34">
        <f>Z33-'Headline Stats'!$B$13</f>
        <v>-0.27682394663159748</v>
      </c>
      <c r="AG33" s="34">
        <f>AA33-'Headline Stats'!$B$14</f>
        <v>-1.9240071049487539</v>
      </c>
      <c r="AH33" s="69">
        <f>AB33-'Headline Stats'!$B$15</f>
        <v>-10.492937811847799</v>
      </c>
      <c r="AI33" s="76" t="s">
        <v>112</v>
      </c>
    </row>
    <row r="34" spans="1:35" x14ac:dyDescent="0.25">
      <c r="A34" s="41" t="s">
        <v>105</v>
      </c>
      <c r="B34" s="41" t="s">
        <v>106</v>
      </c>
      <c r="C34" s="27" t="s">
        <v>107</v>
      </c>
      <c r="D34" s="27"/>
      <c r="E34" s="27" t="s">
        <v>108</v>
      </c>
      <c r="F34" s="26" t="s">
        <v>109</v>
      </c>
      <c r="G34" s="26" t="s">
        <v>110</v>
      </c>
      <c r="H34" s="103" t="s">
        <v>24</v>
      </c>
      <c r="I34" s="76" t="s">
        <v>117</v>
      </c>
      <c r="J34" s="27" t="str">
        <f t="shared" si="0"/>
        <v>Artsadmin: Studio 5</v>
      </c>
      <c r="K34" s="35">
        <f t="shared" si="17"/>
        <v>27.887139150000003</v>
      </c>
      <c r="L34" s="35">
        <f t="shared" si="17"/>
        <v>14.763779550000001</v>
      </c>
      <c r="M34" s="35">
        <f t="shared" si="14"/>
        <v>411.71957469077444</v>
      </c>
      <c r="N34" s="27">
        <v>8.5</v>
      </c>
      <c r="O34" s="27">
        <v>4.5</v>
      </c>
      <c r="P34" s="112">
        <f t="shared" si="15"/>
        <v>38.25</v>
      </c>
      <c r="Q34" s="76" t="s">
        <v>14</v>
      </c>
      <c r="R34" s="27" t="s">
        <v>14</v>
      </c>
      <c r="S34" s="27" t="s">
        <v>28</v>
      </c>
      <c r="T34" s="27" t="s">
        <v>28</v>
      </c>
      <c r="U34" s="27" t="s">
        <v>28</v>
      </c>
      <c r="V34" s="93" t="s">
        <v>14</v>
      </c>
      <c r="W34" s="84">
        <f t="shared" si="16"/>
        <v>10</v>
      </c>
      <c r="X34" s="36">
        <v>80</v>
      </c>
      <c r="Y34" s="36">
        <v>320</v>
      </c>
      <c r="Z34" s="33">
        <f t="shared" si="11"/>
        <v>0.26143790849673204</v>
      </c>
      <c r="AA34" s="37">
        <f t="shared" si="12"/>
        <v>2.0915032679738563</v>
      </c>
      <c r="AB34" s="70">
        <f t="shared" si="13"/>
        <v>8.3660130718954253</v>
      </c>
      <c r="AC34" s="73">
        <f>W34-'Headline Stats'!$B$6</f>
        <v>-19.46586538461538</v>
      </c>
      <c r="AD34" s="34">
        <f>X34-'Headline Stats'!$B$7</f>
        <v>-144.69067524115752</v>
      </c>
      <c r="AE34" s="34">
        <f>Y34-'Headline Stats'!$B$8</f>
        <v>-765.80322580645156</v>
      </c>
      <c r="AF34" s="34">
        <f>Z34-'Headline Stats'!$B$13</f>
        <v>-0.19246937146819876</v>
      </c>
      <c r="AG34" s="34">
        <f>AA34-'Headline Stats'!$B$14</f>
        <v>-1.2491705036415643</v>
      </c>
      <c r="AH34" s="69">
        <f>AB34-'Headline Stats'!$B$15</f>
        <v>-7.7935914066190417</v>
      </c>
      <c r="AI34" s="76" t="s">
        <v>112</v>
      </c>
    </row>
    <row r="35" spans="1:35" x14ac:dyDescent="0.25">
      <c r="A35" s="21" t="s">
        <v>900</v>
      </c>
      <c r="B35" s="21" t="s">
        <v>894</v>
      </c>
      <c r="C35" s="22" t="s">
        <v>895</v>
      </c>
      <c r="D35" s="23"/>
      <c r="E35" s="24" t="s">
        <v>896</v>
      </c>
      <c r="F35" s="25" t="s">
        <v>898</v>
      </c>
      <c r="G35" s="26" t="s">
        <v>897</v>
      </c>
      <c r="H35" s="102" t="s">
        <v>24</v>
      </c>
      <c r="I35" s="75" t="s">
        <v>86</v>
      </c>
      <c r="J35" s="27" t="str">
        <f t="shared" si="0"/>
        <v>AYA Theatre Company / Factory Junction: Studio</v>
      </c>
      <c r="K35" s="28">
        <f t="shared" si="17"/>
        <v>22.965879300000001</v>
      </c>
      <c r="L35" s="28">
        <f t="shared" si="17"/>
        <v>19.685039400000001</v>
      </c>
      <c r="M35" s="29">
        <f t="shared" si="14"/>
        <v>452.08423887614447</v>
      </c>
      <c r="N35" s="23">
        <v>7</v>
      </c>
      <c r="O35" s="23">
        <v>6</v>
      </c>
      <c r="P35" s="111">
        <f t="shared" si="15"/>
        <v>42</v>
      </c>
      <c r="Q35" s="75" t="s">
        <v>28</v>
      </c>
      <c r="R35" s="23" t="s">
        <v>28</v>
      </c>
      <c r="S35" s="23" t="s">
        <v>28</v>
      </c>
      <c r="T35" s="23" t="s">
        <v>28</v>
      </c>
      <c r="U35" s="23" t="s">
        <v>28</v>
      </c>
      <c r="V35" s="95" t="s">
        <v>28</v>
      </c>
      <c r="W35" s="87">
        <v>12</v>
      </c>
      <c r="X35" s="32">
        <v>65</v>
      </c>
      <c r="Y35" s="32">
        <v>250</v>
      </c>
      <c r="Z35" s="33">
        <f t="shared" si="11"/>
        <v>0.2857142857142857</v>
      </c>
      <c r="AA35" s="33">
        <f t="shared" si="12"/>
        <v>1.5476190476190477</v>
      </c>
      <c r="AB35" s="69">
        <f t="shared" si="13"/>
        <v>5.9523809523809526</v>
      </c>
      <c r="AC35" s="73">
        <f>W35-'Headline Stats'!$B$6</f>
        <v>-17.46586538461538</v>
      </c>
      <c r="AD35" s="34">
        <f>X35-'Headline Stats'!$B$7</f>
        <v>-159.69067524115752</v>
      </c>
      <c r="AE35" s="34">
        <f>Y35-'Headline Stats'!$B$8</f>
        <v>-835.80322580645156</v>
      </c>
      <c r="AF35" s="34">
        <f>Z35-'Headline Stats'!$B$13</f>
        <v>-0.1681929942506451</v>
      </c>
      <c r="AG35" s="34">
        <f>AA35-'Headline Stats'!$B$14</f>
        <v>-1.793054723996373</v>
      </c>
      <c r="AH35" s="69">
        <f>AB35-'Headline Stats'!$B$15</f>
        <v>-10.207223526133514</v>
      </c>
      <c r="AI35" s="75" t="s">
        <v>899</v>
      </c>
    </row>
    <row r="36" spans="1:35" x14ac:dyDescent="0.25">
      <c r="A36" s="21" t="s">
        <v>814</v>
      </c>
      <c r="B36" s="21" t="s">
        <v>815</v>
      </c>
      <c r="C36" s="22" t="s">
        <v>816</v>
      </c>
      <c r="D36" s="23"/>
      <c r="E36" s="24" t="s">
        <v>817</v>
      </c>
      <c r="F36" s="26" t="s">
        <v>819</v>
      </c>
      <c r="G36" s="26" t="s">
        <v>818</v>
      </c>
      <c r="H36" s="102" t="s">
        <v>24</v>
      </c>
      <c r="I36" s="75" t="s">
        <v>127</v>
      </c>
      <c r="J36" s="27" t="str">
        <f t="shared" si="0"/>
        <v>BalletBoyz: Studio 1</v>
      </c>
      <c r="K36" s="23"/>
      <c r="L36" s="23"/>
      <c r="M36" s="29"/>
      <c r="N36" s="23">
        <v>9.5</v>
      </c>
      <c r="O36" s="23">
        <v>13</v>
      </c>
      <c r="P36" s="111">
        <f t="shared" si="15"/>
        <v>123.5</v>
      </c>
      <c r="Q36" s="75" t="s">
        <v>14</v>
      </c>
      <c r="R36" s="23" t="s">
        <v>28</v>
      </c>
      <c r="S36" s="23" t="s">
        <v>14</v>
      </c>
      <c r="T36" s="23" t="s">
        <v>28</v>
      </c>
      <c r="U36" s="23" t="s">
        <v>14</v>
      </c>
      <c r="V36" s="95" t="s">
        <v>28</v>
      </c>
      <c r="W36" s="83">
        <f>X36/8</f>
        <v>21.25</v>
      </c>
      <c r="X36" s="32">
        <v>170</v>
      </c>
      <c r="Y36" s="32">
        <f>X36*5</f>
        <v>850</v>
      </c>
      <c r="Z36" s="33">
        <f t="shared" si="11"/>
        <v>0.17206477732793521</v>
      </c>
      <c r="AA36" s="33">
        <f t="shared" si="12"/>
        <v>1.3765182186234817</v>
      </c>
      <c r="AB36" s="69">
        <f t="shared" si="13"/>
        <v>6.8825910931174086</v>
      </c>
      <c r="AC36" s="73">
        <f>W36-'Headline Stats'!$B$6</f>
        <v>-8.2158653846153804</v>
      </c>
      <c r="AD36" s="34">
        <f>X36-'Headline Stats'!$B$7</f>
        <v>-54.690675241157521</v>
      </c>
      <c r="AE36" s="34">
        <f>Y36-'Headline Stats'!$B$8</f>
        <v>-235.80322580645156</v>
      </c>
      <c r="AF36" s="34">
        <f>Z36-'Headline Stats'!$B$13</f>
        <v>-0.28184250263699562</v>
      </c>
      <c r="AG36" s="34">
        <f>AA36-'Headline Stats'!$B$14</f>
        <v>-1.964155552991939</v>
      </c>
      <c r="AH36" s="69">
        <f>AB36-'Headline Stats'!$B$15</f>
        <v>-9.2770133853970584</v>
      </c>
      <c r="AI36" s="75"/>
    </row>
    <row r="37" spans="1:35" x14ac:dyDescent="0.25">
      <c r="A37" s="21" t="s">
        <v>814</v>
      </c>
      <c r="B37" s="21" t="s">
        <v>815</v>
      </c>
      <c r="C37" s="22" t="s">
        <v>816</v>
      </c>
      <c r="D37" s="23"/>
      <c r="E37" s="24" t="s">
        <v>817</v>
      </c>
      <c r="F37" s="26" t="s">
        <v>819</v>
      </c>
      <c r="G37" s="26" t="s">
        <v>818</v>
      </c>
      <c r="H37" s="102" t="s">
        <v>24</v>
      </c>
      <c r="I37" s="75" t="s">
        <v>128</v>
      </c>
      <c r="J37" s="27" t="str">
        <f t="shared" si="0"/>
        <v>BalletBoyz: Studio 2</v>
      </c>
      <c r="K37" s="23"/>
      <c r="L37" s="23"/>
      <c r="M37" s="29"/>
      <c r="N37" s="23">
        <v>9.3000000000000007</v>
      </c>
      <c r="O37" s="23">
        <v>8.1</v>
      </c>
      <c r="P37" s="111">
        <f t="shared" si="15"/>
        <v>75.33</v>
      </c>
      <c r="Q37" s="75" t="s">
        <v>14</v>
      </c>
      <c r="R37" s="23" t="s">
        <v>28</v>
      </c>
      <c r="S37" s="23" t="s">
        <v>14</v>
      </c>
      <c r="T37" s="23" t="s">
        <v>28</v>
      </c>
      <c r="U37" s="23" t="s">
        <v>14</v>
      </c>
      <c r="V37" s="95" t="s">
        <v>28</v>
      </c>
      <c r="W37" s="83">
        <f>X37/8</f>
        <v>17.5</v>
      </c>
      <c r="X37" s="32">
        <v>140</v>
      </c>
      <c r="Y37" s="32">
        <f>X37*5</f>
        <v>700</v>
      </c>
      <c r="Z37" s="33">
        <f t="shared" si="11"/>
        <v>0.2323111642108058</v>
      </c>
      <c r="AA37" s="33">
        <f t="shared" si="12"/>
        <v>1.8584893136864464</v>
      </c>
      <c r="AB37" s="69">
        <f t="shared" si="13"/>
        <v>9.292446568432231</v>
      </c>
      <c r="AC37" s="73">
        <f>W37-'Headline Stats'!$B$6</f>
        <v>-11.96586538461538</v>
      </c>
      <c r="AD37" s="34">
        <f>X37-'Headline Stats'!$B$7</f>
        <v>-84.690675241157521</v>
      </c>
      <c r="AE37" s="34">
        <f>Y37-'Headline Stats'!$B$8</f>
        <v>-385.80322580645156</v>
      </c>
      <c r="AF37" s="34">
        <f>Z37-'Headline Stats'!$B$13</f>
        <v>-0.22159611575412499</v>
      </c>
      <c r="AG37" s="34">
        <f>AA37-'Headline Stats'!$B$14</f>
        <v>-1.4821844579289742</v>
      </c>
      <c r="AH37" s="69">
        <f>AB37-'Headline Stats'!$B$15</f>
        <v>-6.867157910082236</v>
      </c>
      <c r="AI37" s="75"/>
    </row>
    <row r="38" spans="1:35" x14ac:dyDescent="0.25">
      <c r="A38" s="41" t="s">
        <v>119</v>
      </c>
      <c r="B38" s="41" t="s">
        <v>258</v>
      </c>
      <c r="C38" s="41" t="s">
        <v>259</v>
      </c>
      <c r="D38" s="41"/>
      <c r="E38" s="41" t="s">
        <v>260</v>
      </c>
      <c r="F38" s="25" t="s">
        <v>261</v>
      </c>
      <c r="G38" s="25" t="s">
        <v>262</v>
      </c>
      <c r="H38" s="105" t="s">
        <v>419</v>
      </c>
      <c r="I38" s="77" t="s">
        <v>246</v>
      </c>
      <c r="J38" s="27" t="str">
        <f t="shared" si="0"/>
        <v xml:space="preserve">Bloomsbury Theatre: Studio </v>
      </c>
      <c r="K38" s="44">
        <v>36</v>
      </c>
      <c r="L38" s="44">
        <v>26.3</v>
      </c>
      <c r="M38" s="44">
        <f t="shared" ref="M38:M51" si="18">K38*L38</f>
        <v>946.80000000000007</v>
      </c>
      <c r="N38" s="41">
        <v>11</v>
      </c>
      <c r="O38" s="41">
        <v>8</v>
      </c>
      <c r="P38" s="113">
        <f t="shared" si="15"/>
        <v>88</v>
      </c>
      <c r="Q38" s="77" t="s">
        <v>14</v>
      </c>
      <c r="R38" s="41" t="s">
        <v>28</v>
      </c>
      <c r="S38" s="41" t="s">
        <v>28</v>
      </c>
      <c r="T38" s="41" t="s">
        <v>28</v>
      </c>
      <c r="U38" s="41" t="s">
        <v>14</v>
      </c>
      <c r="V38" s="94" t="s">
        <v>14</v>
      </c>
      <c r="W38" s="85">
        <v>45</v>
      </c>
      <c r="X38" s="40">
        <f>W38*8</f>
        <v>360</v>
      </c>
      <c r="Y38" s="40">
        <f>X38*5</f>
        <v>1800</v>
      </c>
      <c r="Z38" s="33">
        <f t="shared" si="11"/>
        <v>0.51136363636363635</v>
      </c>
      <c r="AA38" s="37">
        <f t="shared" si="12"/>
        <v>4.0909090909090908</v>
      </c>
      <c r="AB38" s="70">
        <f>Y38/P38</f>
        <v>20.454545454545453</v>
      </c>
      <c r="AC38" s="73">
        <f>W38-'Headline Stats'!$B$6</f>
        <v>15.53413461538462</v>
      </c>
      <c r="AD38" s="34">
        <f>X38-'Headline Stats'!$B$7</f>
        <v>135.30932475884248</v>
      </c>
      <c r="AE38" s="34">
        <f>Y38-'Headline Stats'!$B$8</f>
        <v>714.19677419354844</v>
      </c>
      <c r="AF38" s="34">
        <f>Z38-'Headline Stats'!$B$13</f>
        <v>5.7456356398705555E-2</v>
      </c>
      <c r="AG38" s="34">
        <f>AA38-'Headline Stats'!$B$14</f>
        <v>0.75023531929367016</v>
      </c>
      <c r="AH38" s="69">
        <f>AB38-'Headline Stats'!$B$15</f>
        <v>4.2949409760309862</v>
      </c>
      <c r="AI38" s="78" t="s">
        <v>420</v>
      </c>
    </row>
    <row r="39" spans="1:35" x14ac:dyDescent="0.25">
      <c r="A39" s="21" t="s">
        <v>780</v>
      </c>
      <c r="B39" s="21" t="s">
        <v>781</v>
      </c>
      <c r="C39" s="22" t="s">
        <v>782</v>
      </c>
      <c r="D39" s="23"/>
      <c r="E39" s="24" t="s">
        <v>783</v>
      </c>
      <c r="F39" s="26" t="s">
        <v>784</v>
      </c>
      <c r="G39" s="26" t="s">
        <v>785</v>
      </c>
      <c r="H39" s="102" t="s">
        <v>836</v>
      </c>
      <c r="I39" s="75" t="s">
        <v>786</v>
      </c>
      <c r="J39" s="27" t="str">
        <f t="shared" si="0"/>
        <v>Brady Arts and Community Centre: Hall</v>
      </c>
      <c r="K39" s="28">
        <f>N39*3.2808399</f>
        <v>59.055118200000003</v>
      </c>
      <c r="L39" s="28">
        <f>O39*3.2808399</f>
        <v>34.448818950000003</v>
      </c>
      <c r="M39" s="29">
        <f t="shared" si="18"/>
        <v>2034.3790749426503</v>
      </c>
      <c r="N39" s="23">
        <v>18</v>
      </c>
      <c r="O39" s="23">
        <v>10.5</v>
      </c>
      <c r="P39" s="111">
        <f t="shared" si="15"/>
        <v>189</v>
      </c>
      <c r="Q39" s="75" t="s">
        <v>28</v>
      </c>
      <c r="R39" s="23" t="s">
        <v>28</v>
      </c>
      <c r="S39" s="23" t="s">
        <v>14</v>
      </c>
      <c r="T39" s="23" t="s">
        <v>28</v>
      </c>
      <c r="U39" s="23" t="s">
        <v>14</v>
      </c>
      <c r="V39" s="95" t="s">
        <v>28</v>
      </c>
      <c r="W39" s="83">
        <f>X39/5</f>
        <v>34</v>
      </c>
      <c r="X39" s="32">
        <v>170</v>
      </c>
      <c r="Y39" s="49"/>
      <c r="Z39" s="33">
        <f t="shared" si="11"/>
        <v>0.17989417989417988</v>
      </c>
      <c r="AA39" s="37">
        <f t="shared" si="12"/>
        <v>0.89947089947089942</v>
      </c>
      <c r="AB39" s="70"/>
      <c r="AC39" s="73">
        <f>W39-'Headline Stats'!$B$6</f>
        <v>4.5341346153846196</v>
      </c>
      <c r="AD39" s="34">
        <f>X39-'Headline Stats'!$B$7</f>
        <v>-54.690675241157521</v>
      </c>
      <c r="AE39" s="34">
        <f>Y39-'Headline Stats'!$B$8</f>
        <v>-1085.8032258064516</v>
      </c>
      <c r="AF39" s="34">
        <f>Z39-'Headline Stats'!$B$13</f>
        <v>-0.27401310007075091</v>
      </c>
      <c r="AG39" s="34">
        <f>AA39-'Headline Stats'!$B$14</f>
        <v>-2.4412028721445211</v>
      </c>
      <c r="AH39" s="69">
        <f>AB39-'Headline Stats'!$B$15</f>
        <v>-16.159604478514467</v>
      </c>
      <c r="AI39" s="75" t="s">
        <v>787</v>
      </c>
    </row>
    <row r="40" spans="1:35" x14ac:dyDescent="0.25">
      <c r="A40" s="41" t="s">
        <v>120</v>
      </c>
      <c r="B40" s="41" t="s">
        <v>121</v>
      </c>
      <c r="C40" s="27" t="s">
        <v>122</v>
      </c>
      <c r="D40" s="27"/>
      <c r="E40" s="27" t="s">
        <v>123</v>
      </c>
      <c r="F40" s="26" t="s">
        <v>124</v>
      </c>
      <c r="G40" s="26" t="s">
        <v>125</v>
      </c>
      <c r="H40" s="103" t="s">
        <v>24</v>
      </c>
      <c r="I40" s="76" t="s">
        <v>127</v>
      </c>
      <c r="J40" s="27" t="str">
        <f t="shared" si="0"/>
        <v>Bridge Theatre Training Company: Studio 1</v>
      </c>
      <c r="K40" s="35">
        <v>26</v>
      </c>
      <c r="L40" s="35">
        <v>25</v>
      </c>
      <c r="M40" s="35">
        <f t="shared" si="18"/>
        <v>650</v>
      </c>
      <c r="N40" s="35">
        <f t="shared" ref="N40:O43" si="19">K40*0.3048</f>
        <v>7.9248000000000003</v>
      </c>
      <c r="O40" s="35">
        <f t="shared" si="19"/>
        <v>7.62</v>
      </c>
      <c r="P40" s="112">
        <f t="shared" si="15"/>
        <v>60.386976000000004</v>
      </c>
      <c r="Q40" s="76" t="s">
        <v>28</v>
      </c>
      <c r="R40" s="27" t="s">
        <v>28</v>
      </c>
      <c r="S40" s="27" t="s">
        <v>28</v>
      </c>
      <c r="T40" s="27" t="s">
        <v>28</v>
      </c>
      <c r="U40" s="27" t="s">
        <v>14</v>
      </c>
      <c r="V40" s="93" t="s">
        <v>28</v>
      </c>
      <c r="W40" s="85">
        <v>17.5</v>
      </c>
      <c r="X40" s="36">
        <v>130</v>
      </c>
      <c r="Y40" s="40">
        <f>X40*5</f>
        <v>650</v>
      </c>
      <c r="Z40" s="33">
        <f t="shared" si="11"/>
        <v>0.28979758814218481</v>
      </c>
      <c r="AA40" s="37">
        <f t="shared" si="12"/>
        <v>2.1527820833419442</v>
      </c>
      <c r="AB40" s="70">
        <f t="shared" ref="AB40:AB65" si="20">Y40/P40</f>
        <v>10.763910416709722</v>
      </c>
      <c r="AC40" s="73">
        <f>W40-'Headline Stats'!$B$6</f>
        <v>-11.96586538461538</v>
      </c>
      <c r="AD40" s="34">
        <f>X40-'Headline Stats'!$B$7</f>
        <v>-94.690675241157521</v>
      </c>
      <c r="AE40" s="34">
        <f>Y40-'Headline Stats'!$B$8</f>
        <v>-435.80322580645156</v>
      </c>
      <c r="AF40" s="34">
        <f>Z40-'Headline Stats'!$B$13</f>
        <v>-0.16410969182274598</v>
      </c>
      <c r="AG40" s="34">
        <f>AA40-'Headline Stats'!$B$14</f>
        <v>-1.1878916882734765</v>
      </c>
      <c r="AH40" s="69">
        <f>AB40-'Headline Stats'!$B$15</f>
        <v>-5.3956940618047451</v>
      </c>
      <c r="AI40" s="76" t="s">
        <v>126</v>
      </c>
    </row>
    <row r="41" spans="1:35" x14ac:dyDescent="0.25">
      <c r="A41" s="41" t="s">
        <v>120</v>
      </c>
      <c r="B41" s="41" t="s">
        <v>121</v>
      </c>
      <c r="C41" s="27" t="s">
        <v>122</v>
      </c>
      <c r="D41" s="27"/>
      <c r="E41" s="27" t="s">
        <v>123</v>
      </c>
      <c r="F41" s="26" t="s">
        <v>124</v>
      </c>
      <c r="G41" s="26" t="s">
        <v>125</v>
      </c>
      <c r="H41" s="103" t="s">
        <v>24</v>
      </c>
      <c r="I41" s="76" t="s">
        <v>128</v>
      </c>
      <c r="J41" s="27" t="str">
        <f t="shared" si="0"/>
        <v>Bridge Theatre Training Company: Studio 2</v>
      </c>
      <c r="K41" s="35">
        <v>27</v>
      </c>
      <c r="L41" s="35">
        <v>22.5</v>
      </c>
      <c r="M41" s="35">
        <f t="shared" si="18"/>
        <v>607.5</v>
      </c>
      <c r="N41" s="35">
        <f t="shared" si="19"/>
        <v>8.2295999999999996</v>
      </c>
      <c r="O41" s="35">
        <f t="shared" si="19"/>
        <v>6.8580000000000005</v>
      </c>
      <c r="P41" s="112">
        <f t="shared" si="15"/>
        <v>56.438596799999999</v>
      </c>
      <c r="Q41" s="76" t="s">
        <v>28</v>
      </c>
      <c r="R41" s="27" t="s">
        <v>28</v>
      </c>
      <c r="S41" s="27" t="s">
        <v>28</v>
      </c>
      <c r="T41" s="27" t="s">
        <v>28</v>
      </c>
      <c r="U41" s="27" t="s">
        <v>14</v>
      </c>
      <c r="V41" s="93" t="s">
        <v>28</v>
      </c>
      <c r="W41" s="85">
        <v>17.5</v>
      </c>
      <c r="X41" s="36">
        <v>130</v>
      </c>
      <c r="Y41" s="40">
        <f>X41*5</f>
        <v>650</v>
      </c>
      <c r="Z41" s="33">
        <f t="shared" si="11"/>
        <v>0.31007149348546525</v>
      </c>
      <c r="AA41" s="37">
        <f t="shared" si="12"/>
        <v>2.3033882373205992</v>
      </c>
      <c r="AB41" s="70">
        <f t="shared" si="20"/>
        <v>11.516941186602995</v>
      </c>
      <c r="AC41" s="73">
        <f>W41-'Headline Stats'!$B$6</f>
        <v>-11.96586538461538</v>
      </c>
      <c r="AD41" s="34">
        <f>X41-'Headline Stats'!$B$7</f>
        <v>-94.690675241157521</v>
      </c>
      <c r="AE41" s="34">
        <f>Y41-'Headline Stats'!$B$8</f>
        <v>-435.80322580645156</v>
      </c>
      <c r="AF41" s="34">
        <f>Z41-'Headline Stats'!$B$13</f>
        <v>-0.14383578647946554</v>
      </c>
      <c r="AG41" s="34">
        <f>AA41-'Headline Stats'!$B$14</f>
        <v>-1.0372855342948215</v>
      </c>
      <c r="AH41" s="69">
        <f>AB41-'Headline Stats'!$B$15</f>
        <v>-4.6426632919114716</v>
      </c>
      <c r="AI41" s="76" t="s">
        <v>126</v>
      </c>
    </row>
    <row r="42" spans="1:35" x14ac:dyDescent="0.25">
      <c r="A42" s="41" t="s">
        <v>120</v>
      </c>
      <c r="B42" s="41" t="s">
        <v>121</v>
      </c>
      <c r="C42" s="27" t="s">
        <v>122</v>
      </c>
      <c r="D42" s="27"/>
      <c r="E42" s="27" t="s">
        <v>123</v>
      </c>
      <c r="F42" s="26" t="s">
        <v>124</v>
      </c>
      <c r="G42" s="26" t="s">
        <v>125</v>
      </c>
      <c r="H42" s="103" t="s">
        <v>24</v>
      </c>
      <c r="I42" s="76" t="s">
        <v>114</v>
      </c>
      <c r="J42" s="27" t="str">
        <f t="shared" si="0"/>
        <v>Bridge Theatre Training Company: Studio 3</v>
      </c>
      <c r="K42" s="35">
        <v>23.5</v>
      </c>
      <c r="L42" s="35">
        <v>28</v>
      </c>
      <c r="M42" s="35">
        <f t="shared" si="18"/>
        <v>658</v>
      </c>
      <c r="N42" s="35">
        <f t="shared" si="19"/>
        <v>7.1628000000000007</v>
      </c>
      <c r="O42" s="35">
        <f t="shared" si="19"/>
        <v>8.5343999999999998</v>
      </c>
      <c r="P42" s="112">
        <f t="shared" si="15"/>
        <v>61.130200320000007</v>
      </c>
      <c r="Q42" s="76" t="s">
        <v>28</v>
      </c>
      <c r="R42" s="27" t="s">
        <v>28</v>
      </c>
      <c r="S42" s="27" t="s">
        <v>28</v>
      </c>
      <c r="T42" s="27" t="s">
        <v>28</v>
      </c>
      <c r="U42" s="27" t="s">
        <v>14</v>
      </c>
      <c r="V42" s="93" t="s">
        <v>28</v>
      </c>
      <c r="W42" s="85">
        <v>17.5</v>
      </c>
      <c r="X42" s="36">
        <v>130</v>
      </c>
      <c r="Y42" s="40">
        <f>X42*5</f>
        <v>650</v>
      </c>
      <c r="Z42" s="33">
        <f t="shared" si="11"/>
        <v>0.28627421321036495</v>
      </c>
      <c r="AA42" s="37">
        <f t="shared" si="12"/>
        <v>2.1266084409912822</v>
      </c>
      <c r="AB42" s="70">
        <f t="shared" si="20"/>
        <v>10.633042204956411</v>
      </c>
      <c r="AC42" s="73">
        <f>W42-'Headline Stats'!$B$6</f>
        <v>-11.96586538461538</v>
      </c>
      <c r="AD42" s="34">
        <f>X42-'Headline Stats'!$B$7</f>
        <v>-94.690675241157521</v>
      </c>
      <c r="AE42" s="34">
        <f>Y42-'Headline Stats'!$B$8</f>
        <v>-435.80322580645156</v>
      </c>
      <c r="AF42" s="34">
        <f>Z42-'Headline Stats'!$B$13</f>
        <v>-0.16763306675456585</v>
      </c>
      <c r="AG42" s="34">
        <f>AA42-'Headline Stats'!$B$14</f>
        <v>-1.2140653306241385</v>
      </c>
      <c r="AH42" s="69">
        <f>AB42-'Headline Stats'!$B$15</f>
        <v>-5.5265622735580564</v>
      </c>
      <c r="AI42" s="76" t="s">
        <v>126</v>
      </c>
    </row>
    <row r="43" spans="1:35" x14ac:dyDescent="0.25">
      <c r="A43" s="41" t="s">
        <v>120</v>
      </c>
      <c r="B43" s="41" t="s">
        <v>121</v>
      </c>
      <c r="C43" s="27" t="s">
        <v>122</v>
      </c>
      <c r="D43" s="27"/>
      <c r="E43" s="27" t="s">
        <v>123</v>
      </c>
      <c r="F43" s="26" t="s">
        <v>124</v>
      </c>
      <c r="G43" s="26" t="s">
        <v>125</v>
      </c>
      <c r="H43" s="103" t="s">
        <v>24</v>
      </c>
      <c r="I43" s="76" t="s">
        <v>129</v>
      </c>
      <c r="J43" s="27" t="str">
        <f t="shared" si="0"/>
        <v>Bridge Theatre Training Company: Studio 4</v>
      </c>
      <c r="K43" s="35">
        <v>31</v>
      </c>
      <c r="L43" s="35">
        <v>21</v>
      </c>
      <c r="M43" s="35">
        <f t="shared" si="18"/>
        <v>651</v>
      </c>
      <c r="N43" s="35">
        <f t="shared" si="19"/>
        <v>9.4488000000000003</v>
      </c>
      <c r="O43" s="35">
        <f t="shared" si="19"/>
        <v>6.4008000000000003</v>
      </c>
      <c r="P43" s="112">
        <f t="shared" si="15"/>
        <v>60.479879040000007</v>
      </c>
      <c r="Q43" s="76" t="s">
        <v>28</v>
      </c>
      <c r="R43" s="27" t="s">
        <v>28</v>
      </c>
      <c r="S43" s="27" t="s">
        <v>28</v>
      </c>
      <c r="T43" s="27" t="s">
        <v>28</v>
      </c>
      <c r="U43" s="27" t="s">
        <v>28</v>
      </c>
      <c r="V43" s="93" t="s">
        <v>28</v>
      </c>
      <c r="W43" s="85">
        <v>17.5</v>
      </c>
      <c r="X43" s="36">
        <v>130</v>
      </c>
      <c r="Y43" s="40">
        <f>X43*5</f>
        <v>650</v>
      </c>
      <c r="Z43" s="33">
        <f t="shared" si="11"/>
        <v>0.28935243055671295</v>
      </c>
      <c r="AA43" s="37">
        <f t="shared" si="12"/>
        <v>2.1494751984212961</v>
      </c>
      <c r="AB43" s="70">
        <f t="shared" si="20"/>
        <v>10.74737599210648</v>
      </c>
      <c r="AC43" s="73">
        <f>W43-'Headline Stats'!$B$6</f>
        <v>-11.96586538461538</v>
      </c>
      <c r="AD43" s="34">
        <f>X43-'Headline Stats'!$B$7</f>
        <v>-94.690675241157521</v>
      </c>
      <c r="AE43" s="34">
        <f>Y43-'Headline Stats'!$B$8</f>
        <v>-435.80322580645156</v>
      </c>
      <c r="AF43" s="34">
        <f>Z43-'Headline Stats'!$B$13</f>
        <v>-0.16455484940821785</v>
      </c>
      <c r="AG43" s="34">
        <f>AA43-'Headline Stats'!$B$14</f>
        <v>-1.1911985731941246</v>
      </c>
      <c r="AH43" s="69">
        <f>AB43-'Headline Stats'!$B$15</f>
        <v>-5.4122284864079866</v>
      </c>
      <c r="AI43" s="76" t="s">
        <v>126</v>
      </c>
    </row>
    <row r="44" spans="1:35" x14ac:dyDescent="0.25">
      <c r="A44" s="41" t="s">
        <v>130</v>
      </c>
      <c r="B44" s="41" t="s">
        <v>131</v>
      </c>
      <c r="C44" s="41" t="s">
        <v>132</v>
      </c>
      <c r="D44" s="41"/>
      <c r="E44" s="41" t="s">
        <v>177</v>
      </c>
      <c r="F44" s="25" t="s">
        <v>133</v>
      </c>
      <c r="G44" s="25" t="s">
        <v>134</v>
      </c>
      <c r="H44" s="105" t="s">
        <v>410</v>
      </c>
      <c r="I44" s="77" t="s">
        <v>135</v>
      </c>
      <c r="J44" s="27" t="str">
        <f t="shared" si="0"/>
        <v>Brixton Community Base: Upper Hall</v>
      </c>
      <c r="K44" s="44">
        <f>N44*3.2808399</f>
        <v>52.493438400000002</v>
      </c>
      <c r="L44" s="44">
        <f>O44*3.2808399</f>
        <v>24.606299249999999</v>
      </c>
      <c r="M44" s="44">
        <f t="shared" si="18"/>
        <v>1291.6692539318412</v>
      </c>
      <c r="N44" s="41">
        <v>16</v>
      </c>
      <c r="O44" s="41">
        <v>7.5</v>
      </c>
      <c r="P44" s="113">
        <f t="shared" si="15"/>
        <v>120</v>
      </c>
      <c r="Q44" s="76" t="s">
        <v>28</v>
      </c>
      <c r="R44" s="27" t="s">
        <v>28</v>
      </c>
      <c r="S44" s="27" t="s">
        <v>28</v>
      </c>
      <c r="T44" s="27" t="s">
        <v>28</v>
      </c>
      <c r="U44" s="27" t="s">
        <v>28</v>
      </c>
      <c r="V44" s="94" t="s">
        <v>14</v>
      </c>
      <c r="W44" s="85">
        <v>20</v>
      </c>
      <c r="X44" s="36">
        <v>200</v>
      </c>
      <c r="Y44" s="36">
        <v>750</v>
      </c>
      <c r="Z44" s="33">
        <f t="shared" si="11"/>
        <v>0.16666666666666666</v>
      </c>
      <c r="AA44" s="37">
        <f t="shared" si="12"/>
        <v>1.6666666666666667</v>
      </c>
      <c r="AB44" s="71">
        <f t="shared" si="20"/>
        <v>6.25</v>
      </c>
      <c r="AC44" s="73">
        <f>W44-'Headline Stats'!$B$6</f>
        <v>-9.4658653846153804</v>
      </c>
      <c r="AD44" s="34">
        <f>X44-'Headline Stats'!$B$7</f>
        <v>-24.690675241157521</v>
      </c>
      <c r="AE44" s="34">
        <f>Y44-'Headline Stats'!$B$8</f>
        <v>-335.80322580645156</v>
      </c>
      <c r="AF44" s="34">
        <f>Z44-'Headline Stats'!$B$13</f>
        <v>-0.28724061329826411</v>
      </c>
      <c r="AG44" s="34">
        <f>AA44-'Headline Stats'!$B$14</f>
        <v>-1.6740071049487539</v>
      </c>
      <c r="AH44" s="69">
        <f>AB44-'Headline Stats'!$B$15</f>
        <v>-9.909604478514467</v>
      </c>
      <c r="AI44" s="77"/>
    </row>
    <row r="45" spans="1:35" x14ac:dyDescent="0.25">
      <c r="A45" s="41" t="s">
        <v>130</v>
      </c>
      <c r="B45" s="41" t="s">
        <v>131</v>
      </c>
      <c r="C45" s="41" t="s">
        <v>132</v>
      </c>
      <c r="D45" s="41"/>
      <c r="E45" s="41" t="s">
        <v>177</v>
      </c>
      <c r="F45" s="25" t="s">
        <v>133</v>
      </c>
      <c r="G45" s="25" t="s">
        <v>134</v>
      </c>
      <c r="H45" s="105" t="s">
        <v>410</v>
      </c>
      <c r="I45" s="77" t="s">
        <v>136</v>
      </c>
      <c r="J45" s="27" t="str">
        <f t="shared" si="0"/>
        <v>Brixton Community Base: Lower Hall</v>
      </c>
      <c r="K45" s="44">
        <f>N45*3.2808399</f>
        <v>22.965879300000001</v>
      </c>
      <c r="L45" s="44">
        <f>O45*3.2808399</f>
        <v>29.527559100000001</v>
      </c>
      <c r="M45" s="44">
        <f t="shared" si="18"/>
        <v>678.12635831421665</v>
      </c>
      <c r="N45" s="41">
        <v>7</v>
      </c>
      <c r="O45" s="41">
        <v>9</v>
      </c>
      <c r="P45" s="113">
        <f t="shared" si="15"/>
        <v>63</v>
      </c>
      <c r="Q45" s="76" t="s">
        <v>28</v>
      </c>
      <c r="R45" s="27" t="s">
        <v>28</v>
      </c>
      <c r="S45" s="27" t="s">
        <v>28</v>
      </c>
      <c r="T45" s="27" t="s">
        <v>28</v>
      </c>
      <c r="U45" s="27" t="s">
        <v>28</v>
      </c>
      <c r="V45" s="94" t="s">
        <v>14</v>
      </c>
      <c r="W45" s="85">
        <v>15</v>
      </c>
      <c r="X45" s="36">
        <v>100</v>
      </c>
      <c r="Y45" s="36">
        <f t="shared" ref="Y45:Y61" si="21">X45*5</f>
        <v>500</v>
      </c>
      <c r="Z45" s="33">
        <f t="shared" si="11"/>
        <v>0.23809523809523808</v>
      </c>
      <c r="AA45" s="37">
        <f t="shared" si="12"/>
        <v>1.5873015873015872</v>
      </c>
      <c r="AB45" s="71">
        <f t="shared" si="20"/>
        <v>7.9365079365079367</v>
      </c>
      <c r="AC45" s="73">
        <f>W45-'Headline Stats'!$B$6</f>
        <v>-14.46586538461538</v>
      </c>
      <c r="AD45" s="34">
        <f>X45-'Headline Stats'!$B$7</f>
        <v>-124.69067524115752</v>
      </c>
      <c r="AE45" s="34">
        <f>Y45-'Headline Stats'!$B$8</f>
        <v>-585.80322580645156</v>
      </c>
      <c r="AF45" s="34">
        <f>Z45-'Headline Stats'!$B$13</f>
        <v>-0.21581204186969272</v>
      </c>
      <c r="AG45" s="34">
        <f>AA45-'Headline Stats'!$B$14</f>
        <v>-1.7533721843138335</v>
      </c>
      <c r="AH45" s="69">
        <f>AB45-'Headline Stats'!$B$15</f>
        <v>-8.2230965420065303</v>
      </c>
      <c r="AI45" s="77"/>
    </row>
    <row r="46" spans="1:35" x14ac:dyDescent="0.25">
      <c r="A46" s="41" t="s">
        <v>137</v>
      </c>
      <c r="B46" s="41" t="s">
        <v>138</v>
      </c>
      <c r="C46" s="41" t="s">
        <v>139</v>
      </c>
      <c r="D46" s="41"/>
      <c r="E46" s="41" t="s">
        <v>140</v>
      </c>
      <c r="F46" s="25" t="s">
        <v>141</v>
      </c>
      <c r="G46" s="25" t="s">
        <v>142</v>
      </c>
      <c r="H46" s="105" t="s">
        <v>434</v>
      </c>
      <c r="I46" s="77" t="s">
        <v>48</v>
      </c>
      <c r="J46" s="27" t="str">
        <f t="shared" si="0"/>
        <v>Calder Theatre Bookshop: Single space</v>
      </c>
      <c r="K46" s="44">
        <v>17</v>
      </c>
      <c r="L46" s="44">
        <v>27</v>
      </c>
      <c r="M46" s="44">
        <f t="shared" si="18"/>
        <v>459</v>
      </c>
      <c r="N46" s="44">
        <f t="shared" ref="N46:O51" si="22">K46*0.3048</f>
        <v>5.1816000000000004</v>
      </c>
      <c r="O46" s="44">
        <f t="shared" si="22"/>
        <v>8.2295999999999996</v>
      </c>
      <c r="P46" s="113">
        <f t="shared" si="15"/>
        <v>42.642495359999998</v>
      </c>
      <c r="Q46" s="77" t="s">
        <v>14</v>
      </c>
      <c r="R46" s="41" t="s">
        <v>28</v>
      </c>
      <c r="S46" s="41" t="s">
        <v>28</v>
      </c>
      <c r="T46" s="41" t="s">
        <v>28</v>
      </c>
      <c r="U46" s="41" t="s">
        <v>28</v>
      </c>
      <c r="V46" s="94" t="s">
        <v>28</v>
      </c>
      <c r="W46" s="85">
        <v>8</v>
      </c>
      <c r="X46" s="40">
        <f>W46*8</f>
        <v>64</v>
      </c>
      <c r="Y46" s="40">
        <f t="shared" si="21"/>
        <v>320</v>
      </c>
      <c r="Z46" s="33">
        <f t="shared" si="11"/>
        <v>0.18760628177271849</v>
      </c>
      <c r="AA46" s="37">
        <f t="shared" si="12"/>
        <v>1.5008502541817479</v>
      </c>
      <c r="AB46" s="70">
        <f t="shared" si="20"/>
        <v>7.504251270908739</v>
      </c>
      <c r="AC46" s="73">
        <f>W46-'Headline Stats'!$B$6</f>
        <v>-21.46586538461538</v>
      </c>
      <c r="AD46" s="34">
        <f>X46-'Headline Stats'!$B$7</f>
        <v>-160.69067524115752</v>
      </c>
      <c r="AE46" s="34">
        <f>Y46-'Headline Stats'!$B$8</f>
        <v>-765.80322580645156</v>
      </c>
      <c r="AF46" s="34">
        <f>Z46-'Headline Stats'!$B$13</f>
        <v>-0.26630099819221231</v>
      </c>
      <c r="AG46" s="34">
        <f>AA46-'Headline Stats'!$B$14</f>
        <v>-1.8398235174336728</v>
      </c>
      <c r="AH46" s="69">
        <f>AB46-'Headline Stats'!$B$15</f>
        <v>-8.655353207605728</v>
      </c>
      <c r="AI46" s="77" t="s">
        <v>433</v>
      </c>
    </row>
    <row r="47" spans="1:35" x14ac:dyDescent="0.25">
      <c r="A47" s="41" t="s">
        <v>152</v>
      </c>
      <c r="B47" s="41" t="s">
        <v>153</v>
      </c>
      <c r="C47" s="41" t="s">
        <v>154</v>
      </c>
      <c r="D47" s="41"/>
      <c r="E47" s="41" t="s">
        <v>176</v>
      </c>
      <c r="F47" s="25" t="s">
        <v>155</v>
      </c>
      <c r="G47" s="25" t="s">
        <v>156</v>
      </c>
      <c r="H47" s="105" t="s">
        <v>157</v>
      </c>
      <c r="I47" s="77" t="s">
        <v>160</v>
      </c>
      <c r="J47" s="27" t="str">
        <f t="shared" si="0"/>
        <v>Cecil Sharp House: Trefusis Hall</v>
      </c>
      <c r="K47" s="44">
        <v>45</v>
      </c>
      <c r="L47" s="44">
        <v>27</v>
      </c>
      <c r="M47" s="44">
        <f t="shared" si="18"/>
        <v>1215</v>
      </c>
      <c r="N47" s="44">
        <f t="shared" si="22"/>
        <v>13.716000000000001</v>
      </c>
      <c r="O47" s="44">
        <f t="shared" si="22"/>
        <v>8.2295999999999996</v>
      </c>
      <c r="P47" s="113">
        <f t="shared" si="15"/>
        <v>112.8771936</v>
      </c>
      <c r="Q47" s="77" t="s">
        <v>14</v>
      </c>
      <c r="R47" s="41" t="s">
        <v>28</v>
      </c>
      <c r="S47" s="41" t="s">
        <v>28</v>
      </c>
      <c r="T47" s="41" t="s">
        <v>28</v>
      </c>
      <c r="U47" s="41" t="s">
        <v>14</v>
      </c>
      <c r="V47" s="94" t="s">
        <v>14</v>
      </c>
      <c r="W47" s="84">
        <f>X47/8</f>
        <v>56.25</v>
      </c>
      <c r="X47" s="36">
        <v>450</v>
      </c>
      <c r="Y47" s="40">
        <f t="shared" si="21"/>
        <v>2250</v>
      </c>
      <c r="Z47" s="33">
        <f t="shared" si="11"/>
        <v>0.49832918595878345</v>
      </c>
      <c r="AA47" s="37">
        <f t="shared" si="12"/>
        <v>3.9866334876702676</v>
      </c>
      <c r="AB47" s="70">
        <f t="shared" si="20"/>
        <v>19.933167438351337</v>
      </c>
      <c r="AC47" s="73">
        <f>W47-'Headline Stats'!$B$6</f>
        <v>26.78413461538462</v>
      </c>
      <c r="AD47" s="34">
        <f>X47-'Headline Stats'!$B$7</f>
        <v>225.30932475884248</v>
      </c>
      <c r="AE47" s="34">
        <f>Y47-'Headline Stats'!$B$8</f>
        <v>1164.1967741935484</v>
      </c>
      <c r="AF47" s="34">
        <f>Z47-'Headline Stats'!$B$13</f>
        <v>4.4421905993852651E-2</v>
      </c>
      <c r="AG47" s="34">
        <f>AA47-'Headline Stats'!$B$14</f>
        <v>0.64595971605484692</v>
      </c>
      <c r="AH47" s="69">
        <f>AB47-'Headline Stats'!$B$15</f>
        <v>3.7735629598368696</v>
      </c>
      <c r="AI47" s="79" t="s">
        <v>161</v>
      </c>
    </row>
    <row r="48" spans="1:35" x14ac:dyDescent="0.25">
      <c r="A48" s="41" t="s">
        <v>152</v>
      </c>
      <c r="B48" s="41" t="s">
        <v>153</v>
      </c>
      <c r="C48" s="41" t="s">
        <v>154</v>
      </c>
      <c r="D48" s="41"/>
      <c r="E48" s="41" t="s">
        <v>176</v>
      </c>
      <c r="F48" s="25" t="s">
        <v>155</v>
      </c>
      <c r="G48" s="25" t="s">
        <v>156</v>
      </c>
      <c r="H48" s="105" t="s">
        <v>157</v>
      </c>
      <c r="I48" s="77" t="s">
        <v>162</v>
      </c>
      <c r="J48" s="27" t="str">
        <f t="shared" si="0"/>
        <v>Cecil Sharp House: Storrow Hall</v>
      </c>
      <c r="K48" s="44">
        <v>30</v>
      </c>
      <c r="L48" s="44">
        <v>25</v>
      </c>
      <c r="M48" s="44">
        <f t="shared" si="18"/>
        <v>750</v>
      </c>
      <c r="N48" s="44">
        <f t="shared" si="22"/>
        <v>9.1440000000000001</v>
      </c>
      <c r="O48" s="44">
        <f t="shared" si="22"/>
        <v>7.62</v>
      </c>
      <c r="P48" s="113">
        <f t="shared" si="15"/>
        <v>69.677279999999996</v>
      </c>
      <c r="Q48" s="77" t="s">
        <v>14</v>
      </c>
      <c r="R48" s="41" t="s">
        <v>28</v>
      </c>
      <c r="S48" s="41" t="s">
        <v>28</v>
      </c>
      <c r="T48" s="41" t="s">
        <v>28</v>
      </c>
      <c r="U48" s="41" t="s">
        <v>14</v>
      </c>
      <c r="V48" s="94" t="s">
        <v>14</v>
      </c>
      <c r="W48" s="84">
        <f>X48/8</f>
        <v>31.25</v>
      </c>
      <c r="X48" s="36">
        <v>250</v>
      </c>
      <c r="Y48" s="40">
        <f t="shared" si="21"/>
        <v>1250</v>
      </c>
      <c r="Z48" s="33">
        <f t="shared" si="11"/>
        <v>0.4484962673629051</v>
      </c>
      <c r="AA48" s="37">
        <f t="shared" si="12"/>
        <v>3.5879701389032408</v>
      </c>
      <c r="AB48" s="70">
        <f t="shared" si="20"/>
        <v>17.939850694516206</v>
      </c>
      <c r="AC48" s="73">
        <f>W48-'Headline Stats'!$B$6</f>
        <v>1.7841346153846196</v>
      </c>
      <c r="AD48" s="34">
        <f>X48-'Headline Stats'!$B$7</f>
        <v>25.309324758842479</v>
      </c>
      <c r="AE48" s="34">
        <f>Y48-'Headline Stats'!$B$8</f>
        <v>164.19677419354844</v>
      </c>
      <c r="AF48" s="34">
        <f>Z48-'Headline Stats'!$B$13</f>
        <v>-5.4110126020256999E-3</v>
      </c>
      <c r="AG48" s="34">
        <f>AA48-'Headline Stats'!$B$14</f>
        <v>0.24729636728782012</v>
      </c>
      <c r="AH48" s="69">
        <f>AB48-'Headline Stats'!$B$15</f>
        <v>1.7802462160017392</v>
      </c>
      <c r="AI48" s="77"/>
    </row>
    <row r="49" spans="1:35" x14ac:dyDescent="0.25">
      <c r="A49" s="41" t="s">
        <v>152</v>
      </c>
      <c r="B49" s="41" t="s">
        <v>153</v>
      </c>
      <c r="C49" s="41" t="s">
        <v>154</v>
      </c>
      <c r="D49" s="41"/>
      <c r="E49" s="41" t="s">
        <v>176</v>
      </c>
      <c r="F49" s="25" t="s">
        <v>155</v>
      </c>
      <c r="G49" s="25" t="s">
        <v>156</v>
      </c>
      <c r="H49" s="105" t="s">
        <v>157</v>
      </c>
      <c r="I49" s="77" t="s">
        <v>165</v>
      </c>
      <c r="J49" s="27" t="str">
        <f t="shared" si="0"/>
        <v>Cecil Sharp House: Committee Room</v>
      </c>
      <c r="K49" s="44">
        <v>18</v>
      </c>
      <c r="L49" s="44">
        <v>24</v>
      </c>
      <c r="M49" s="44">
        <f t="shared" si="18"/>
        <v>432</v>
      </c>
      <c r="N49" s="44">
        <f t="shared" si="22"/>
        <v>5.4864000000000006</v>
      </c>
      <c r="O49" s="44">
        <f t="shared" si="22"/>
        <v>7.3152000000000008</v>
      </c>
      <c r="P49" s="113">
        <f t="shared" si="15"/>
        <v>40.134113280000008</v>
      </c>
      <c r="Q49" s="77" t="s">
        <v>14</v>
      </c>
      <c r="R49" s="41" t="s">
        <v>28</v>
      </c>
      <c r="S49" s="41" t="s">
        <v>28</v>
      </c>
      <c r="T49" s="41" t="s">
        <v>28</v>
      </c>
      <c r="U49" s="41" t="s">
        <v>28</v>
      </c>
      <c r="V49" s="94" t="s">
        <v>28</v>
      </c>
      <c r="W49" s="84">
        <f>X49/8</f>
        <v>18.75</v>
      </c>
      <c r="X49" s="36">
        <v>150</v>
      </c>
      <c r="Y49" s="40">
        <f t="shared" si="21"/>
        <v>750</v>
      </c>
      <c r="Z49" s="33">
        <f t="shared" si="11"/>
        <v>0.46718361183635937</v>
      </c>
      <c r="AA49" s="37">
        <f t="shared" si="12"/>
        <v>3.737468894690875</v>
      </c>
      <c r="AB49" s="70">
        <f t="shared" si="20"/>
        <v>18.687344473454374</v>
      </c>
      <c r="AC49" s="73">
        <f>W49-'Headline Stats'!$B$6</f>
        <v>-10.71586538461538</v>
      </c>
      <c r="AD49" s="34">
        <f>X49-'Headline Stats'!$B$7</f>
        <v>-74.690675241157521</v>
      </c>
      <c r="AE49" s="34">
        <f>Y49-'Headline Stats'!$B$8</f>
        <v>-335.80322580645156</v>
      </c>
      <c r="AF49" s="34">
        <f>Z49-'Headline Stats'!$B$13</f>
        <v>1.3276331871428571E-2</v>
      </c>
      <c r="AG49" s="34">
        <f>AA49-'Headline Stats'!$B$14</f>
        <v>0.39679512307545428</v>
      </c>
      <c r="AH49" s="69">
        <f>AB49-'Headline Stats'!$B$15</f>
        <v>2.5277399949399069</v>
      </c>
      <c r="AI49" s="77"/>
    </row>
    <row r="50" spans="1:35" x14ac:dyDescent="0.25">
      <c r="A50" s="41" t="s">
        <v>152</v>
      </c>
      <c r="B50" s="41" t="s">
        <v>153</v>
      </c>
      <c r="C50" s="41" t="s">
        <v>154</v>
      </c>
      <c r="D50" s="41"/>
      <c r="E50" s="41" t="s">
        <v>176</v>
      </c>
      <c r="F50" s="25" t="s">
        <v>155</v>
      </c>
      <c r="G50" s="25" t="s">
        <v>156</v>
      </c>
      <c r="H50" s="105" t="s">
        <v>157</v>
      </c>
      <c r="I50" s="77" t="s">
        <v>166</v>
      </c>
      <c r="J50" s="27" t="str">
        <f t="shared" si="0"/>
        <v>Cecil Sharp House: Sharp's Bar</v>
      </c>
      <c r="K50" s="44">
        <v>24</v>
      </c>
      <c r="L50" s="44">
        <v>13</v>
      </c>
      <c r="M50" s="44">
        <f t="shared" si="18"/>
        <v>312</v>
      </c>
      <c r="N50" s="44">
        <f t="shared" si="22"/>
        <v>7.3152000000000008</v>
      </c>
      <c r="O50" s="44">
        <f t="shared" si="22"/>
        <v>3.9624000000000001</v>
      </c>
      <c r="P50" s="113">
        <f t="shared" si="15"/>
        <v>28.985748480000005</v>
      </c>
      <c r="Q50" s="77" t="s">
        <v>14</v>
      </c>
      <c r="R50" s="41" t="s">
        <v>28</v>
      </c>
      <c r="S50" s="41" t="s">
        <v>28</v>
      </c>
      <c r="T50" s="41" t="s">
        <v>28</v>
      </c>
      <c r="U50" s="41" t="s">
        <v>28</v>
      </c>
      <c r="V50" s="94" t="s">
        <v>28</v>
      </c>
      <c r="W50" s="85">
        <v>15</v>
      </c>
      <c r="X50" s="40">
        <f>W50*8</f>
        <v>120</v>
      </c>
      <c r="Y50" s="40">
        <f t="shared" si="21"/>
        <v>600</v>
      </c>
      <c r="Z50" s="33">
        <f t="shared" si="11"/>
        <v>0.51749569311104426</v>
      </c>
      <c r="AA50" s="37">
        <f t="shared" si="12"/>
        <v>4.1399655448883541</v>
      </c>
      <c r="AB50" s="70">
        <f t="shared" si="20"/>
        <v>20.699827724441771</v>
      </c>
      <c r="AC50" s="73">
        <f>W50-'Headline Stats'!$B$6</f>
        <v>-14.46586538461538</v>
      </c>
      <c r="AD50" s="34">
        <f>X50-'Headline Stats'!$B$7</f>
        <v>-104.69067524115752</v>
      </c>
      <c r="AE50" s="34">
        <f>Y50-'Headline Stats'!$B$8</f>
        <v>-485.80322580645156</v>
      </c>
      <c r="AF50" s="34">
        <f>Z50-'Headline Stats'!$B$13</f>
        <v>6.3588413146113465E-2</v>
      </c>
      <c r="AG50" s="34">
        <f>AA50-'Headline Stats'!$B$14</f>
        <v>0.79929177327293344</v>
      </c>
      <c r="AH50" s="69">
        <f>AB50-'Headline Stats'!$B$15</f>
        <v>4.5402232459273044</v>
      </c>
      <c r="AI50" s="79" t="s">
        <v>167</v>
      </c>
    </row>
    <row r="51" spans="1:35" x14ac:dyDescent="0.25">
      <c r="A51" s="41" t="s">
        <v>168</v>
      </c>
      <c r="B51" s="41" t="s">
        <v>169</v>
      </c>
      <c r="C51" s="41" t="s">
        <v>170</v>
      </c>
      <c r="D51" s="27"/>
      <c r="E51" s="41" t="s">
        <v>171</v>
      </c>
      <c r="F51" s="25" t="s">
        <v>172</v>
      </c>
      <c r="G51" s="25" t="s">
        <v>173</v>
      </c>
      <c r="H51" s="105" t="s">
        <v>24</v>
      </c>
      <c r="I51" s="77" t="s">
        <v>174</v>
      </c>
      <c r="J51" s="27" t="str">
        <f t="shared" si="0"/>
        <v>Central London Golf Centre: Ground Floor</v>
      </c>
      <c r="K51" s="35">
        <v>30</v>
      </c>
      <c r="L51" s="35">
        <v>40</v>
      </c>
      <c r="M51" s="35">
        <f t="shared" si="18"/>
        <v>1200</v>
      </c>
      <c r="N51" s="44">
        <f t="shared" si="22"/>
        <v>9.1440000000000001</v>
      </c>
      <c r="O51" s="44">
        <f t="shared" si="22"/>
        <v>12.192</v>
      </c>
      <c r="P51" s="112">
        <f t="shared" si="15"/>
        <v>111.483648</v>
      </c>
      <c r="Q51" s="77" t="s">
        <v>28</v>
      </c>
      <c r="R51" s="41" t="s">
        <v>28</v>
      </c>
      <c r="S51" s="41" t="s">
        <v>28</v>
      </c>
      <c r="T51" s="41" t="s">
        <v>28</v>
      </c>
      <c r="U51" s="41" t="s">
        <v>28</v>
      </c>
      <c r="V51" s="94" t="s">
        <v>28</v>
      </c>
      <c r="W51" s="84">
        <f>X51/8</f>
        <v>25</v>
      </c>
      <c r="X51" s="36">
        <v>200</v>
      </c>
      <c r="Y51" s="40">
        <f t="shared" si="21"/>
        <v>1000</v>
      </c>
      <c r="Z51" s="33">
        <f t="shared" si="11"/>
        <v>0.22424813368145255</v>
      </c>
      <c r="AA51" s="37">
        <f t="shared" si="12"/>
        <v>1.7939850694516204</v>
      </c>
      <c r="AB51" s="70">
        <f t="shared" si="20"/>
        <v>8.9699253472581013</v>
      </c>
      <c r="AC51" s="73">
        <f>W51-'Headline Stats'!$B$6</f>
        <v>-4.4658653846153804</v>
      </c>
      <c r="AD51" s="34">
        <f>X51-'Headline Stats'!$B$7</f>
        <v>-24.690675241157521</v>
      </c>
      <c r="AE51" s="34">
        <f>Y51-'Headline Stats'!$B$8</f>
        <v>-85.803225806451564</v>
      </c>
      <c r="AF51" s="34">
        <f>Z51-'Headline Stats'!$B$13</f>
        <v>-0.22965914628347825</v>
      </c>
      <c r="AG51" s="34">
        <f>AA51-'Headline Stats'!$B$14</f>
        <v>-1.5466887021638003</v>
      </c>
      <c r="AH51" s="69">
        <f>AB51-'Headline Stats'!$B$15</f>
        <v>-7.1896791312563657</v>
      </c>
      <c r="AI51" s="79" t="s">
        <v>175</v>
      </c>
    </row>
    <row r="52" spans="1:35" x14ac:dyDescent="0.25">
      <c r="A52" s="41" t="s">
        <v>182</v>
      </c>
      <c r="B52" s="41" t="s">
        <v>183</v>
      </c>
      <c r="C52" s="41" t="s">
        <v>184</v>
      </c>
      <c r="D52" s="27"/>
      <c r="E52" s="41" t="s">
        <v>185</v>
      </c>
      <c r="F52" s="25" t="s">
        <v>186</v>
      </c>
      <c r="G52" s="25" t="s">
        <v>187</v>
      </c>
      <c r="H52" s="105" t="s">
        <v>190</v>
      </c>
      <c r="I52" s="77" t="s">
        <v>188</v>
      </c>
      <c r="J52" s="27" t="str">
        <f t="shared" si="0"/>
        <v>Chelsea Theatre: Dance Studio</v>
      </c>
      <c r="K52" s="35" t="s">
        <v>53</v>
      </c>
      <c r="L52" s="35" t="s">
        <v>53</v>
      </c>
      <c r="M52" s="35" t="s">
        <v>53</v>
      </c>
      <c r="N52" s="35" t="s">
        <v>53</v>
      </c>
      <c r="O52" s="35" t="s">
        <v>53</v>
      </c>
      <c r="P52" s="112">
        <v>52</v>
      </c>
      <c r="Q52" s="115" t="s">
        <v>14</v>
      </c>
      <c r="R52" s="44" t="s">
        <v>28</v>
      </c>
      <c r="S52" s="44" t="s">
        <v>28</v>
      </c>
      <c r="T52" s="44" t="s">
        <v>28</v>
      </c>
      <c r="U52" s="41" t="s">
        <v>14</v>
      </c>
      <c r="V52" s="96" t="s">
        <v>28</v>
      </c>
      <c r="W52" s="85">
        <v>32</v>
      </c>
      <c r="X52" s="40">
        <f t="shared" ref="X52:X58" si="23">W52*8</f>
        <v>256</v>
      </c>
      <c r="Y52" s="40">
        <f t="shared" si="21"/>
        <v>1280</v>
      </c>
      <c r="Z52" s="33">
        <f t="shared" si="11"/>
        <v>0.61538461538461542</v>
      </c>
      <c r="AA52" s="37">
        <f t="shared" si="12"/>
        <v>4.9230769230769234</v>
      </c>
      <c r="AB52" s="70">
        <f t="shared" si="20"/>
        <v>24.615384615384617</v>
      </c>
      <c r="AC52" s="73">
        <f>W52-'Headline Stats'!$B$6</f>
        <v>2.5341346153846196</v>
      </c>
      <c r="AD52" s="34">
        <f>X52-'Headline Stats'!$B$7</f>
        <v>31.309324758842479</v>
      </c>
      <c r="AE52" s="34">
        <f>Y52-'Headline Stats'!$B$8</f>
        <v>194.19677419354844</v>
      </c>
      <c r="AF52" s="34">
        <f>Z52-'Headline Stats'!$B$13</f>
        <v>0.16147733541968462</v>
      </c>
      <c r="AG52" s="34">
        <f>AA52-'Headline Stats'!$B$14</f>
        <v>1.5824031514615027</v>
      </c>
      <c r="AH52" s="69">
        <f>AB52-'Headline Stats'!$B$15</f>
        <v>8.4557801368701497</v>
      </c>
      <c r="AI52" s="80" t="s">
        <v>189</v>
      </c>
    </row>
    <row r="53" spans="1:35" x14ac:dyDescent="0.25">
      <c r="A53" s="41" t="s">
        <v>182</v>
      </c>
      <c r="B53" s="41" t="s">
        <v>183</v>
      </c>
      <c r="C53" s="41" t="s">
        <v>184</v>
      </c>
      <c r="D53" s="27"/>
      <c r="E53" s="41" t="s">
        <v>185</v>
      </c>
      <c r="F53" s="25" t="s">
        <v>186</v>
      </c>
      <c r="G53" s="25" t="s">
        <v>187</v>
      </c>
      <c r="H53" s="105" t="s">
        <v>190</v>
      </c>
      <c r="I53" s="77" t="s">
        <v>127</v>
      </c>
      <c r="J53" s="27" t="str">
        <f t="shared" si="0"/>
        <v>Chelsea Theatre: Studio 1</v>
      </c>
      <c r="K53" s="35" t="s">
        <v>53</v>
      </c>
      <c r="L53" s="35" t="s">
        <v>53</v>
      </c>
      <c r="M53" s="35" t="s">
        <v>53</v>
      </c>
      <c r="N53" s="35" t="s">
        <v>53</v>
      </c>
      <c r="O53" s="35" t="s">
        <v>53</v>
      </c>
      <c r="P53" s="112">
        <v>29</v>
      </c>
      <c r="Q53" s="115" t="s">
        <v>14</v>
      </c>
      <c r="R53" s="44" t="s">
        <v>28</v>
      </c>
      <c r="S53" s="44" t="s">
        <v>28</v>
      </c>
      <c r="T53" s="44" t="s">
        <v>28</v>
      </c>
      <c r="U53" s="41" t="s">
        <v>28</v>
      </c>
      <c r="V53" s="96" t="s">
        <v>28</v>
      </c>
      <c r="W53" s="85">
        <v>28</v>
      </c>
      <c r="X53" s="40">
        <f t="shared" si="23"/>
        <v>224</v>
      </c>
      <c r="Y53" s="40">
        <f t="shared" si="21"/>
        <v>1120</v>
      </c>
      <c r="Z53" s="33">
        <f t="shared" si="11"/>
        <v>0.96551724137931039</v>
      </c>
      <c r="AA53" s="37">
        <f t="shared" si="12"/>
        <v>7.7241379310344831</v>
      </c>
      <c r="AB53" s="70">
        <f t="shared" si="20"/>
        <v>38.620689655172413</v>
      </c>
      <c r="AC53" s="73">
        <f>W53-'Headline Stats'!$B$6</f>
        <v>-1.4658653846153804</v>
      </c>
      <c r="AD53" s="34">
        <f>X53-'Headline Stats'!$B$7</f>
        <v>-0.69067524115752121</v>
      </c>
      <c r="AE53" s="34">
        <f>Y53-'Headline Stats'!$B$8</f>
        <v>34.196774193548436</v>
      </c>
      <c r="AF53" s="34">
        <f>Z53-'Headline Stats'!$B$13</f>
        <v>0.51160996141437964</v>
      </c>
      <c r="AG53" s="34">
        <f>AA53-'Headline Stats'!$B$14</f>
        <v>4.3834641594190629</v>
      </c>
      <c r="AH53" s="69">
        <f>AB53-'Headline Stats'!$B$15</f>
        <v>22.461085176657946</v>
      </c>
      <c r="AI53" s="80" t="s">
        <v>189</v>
      </c>
    </row>
    <row r="54" spans="1:35" x14ac:dyDescent="0.25">
      <c r="A54" s="41" t="s">
        <v>182</v>
      </c>
      <c r="B54" s="41" t="s">
        <v>183</v>
      </c>
      <c r="C54" s="41" t="s">
        <v>184</v>
      </c>
      <c r="D54" s="27"/>
      <c r="E54" s="41" t="s">
        <v>185</v>
      </c>
      <c r="F54" s="25" t="s">
        <v>186</v>
      </c>
      <c r="G54" s="25" t="s">
        <v>187</v>
      </c>
      <c r="H54" s="105" t="s">
        <v>190</v>
      </c>
      <c r="I54" s="77" t="s">
        <v>128</v>
      </c>
      <c r="J54" s="27" t="str">
        <f t="shared" si="0"/>
        <v>Chelsea Theatre: Studio 2</v>
      </c>
      <c r="K54" s="35" t="s">
        <v>53</v>
      </c>
      <c r="L54" s="35" t="s">
        <v>53</v>
      </c>
      <c r="M54" s="35" t="s">
        <v>53</v>
      </c>
      <c r="N54" s="35" t="s">
        <v>53</v>
      </c>
      <c r="O54" s="35" t="s">
        <v>53</v>
      </c>
      <c r="P54" s="112">
        <v>49</v>
      </c>
      <c r="Q54" s="115" t="s">
        <v>14</v>
      </c>
      <c r="R54" s="44" t="s">
        <v>28</v>
      </c>
      <c r="S54" s="44" t="s">
        <v>28</v>
      </c>
      <c r="T54" s="44" t="s">
        <v>28</v>
      </c>
      <c r="U54" s="41" t="s">
        <v>28</v>
      </c>
      <c r="V54" s="96" t="s">
        <v>28</v>
      </c>
      <c r="W54" s="85">
        <v>40</v>
      </c>
      <c r="X54" s="40">
        <f t="shared" si="23"/>
        <v>320</v>
      </c>
      <c r="Y54" s="40">
        <f t="shared" si="21"/>
        <v>1600</v>
      </c>
      <c r="Z54" s="33">
        <f t="shared" si="11"/>
        <v>0.81632653061224492</v>
      </c>
      <c r="AA54" s="37">
        <f t="shared" si="12"/>
        <v>6.5306122448979593</v>
      </c>
      <c r="AB54" s="70">
        <f t="shared" si="20"/>
        <v>32.653061224489797</v>
      </c>
      <c r="AC54" s="73">
        <f>W54-'Headline Stats'!$B$6</f>
        <v>10.53413461538462</v>
      </c>
      <c r="AD54" s="34">
        <f>X54-'Headline Stats'!$B$7</f>
        <v>95.309324758842479</v>
      </c>
      <c r="AE54" s="34">
        <f>Y54-'Headline Stats'!$B$8</f>
        <v>514.19677419354844</v>
      </c>
      <c r="AF54" s="34">
        <f>Z54-'Headline Stats'!$B$13</f>
        <v>0.36241925064731412</v>
      </c>
      <c r="AG54" s="34">
        <f>AA54-'Headline Stats'!$B$14</f>
        <v>3.1899384732825387</v>
      </c>
      <c r="AH54" s="69">
        <f>AB54-'Headline Stats'!$B$15</f>
        <v>16.49345674597533</v>
      </c>
      <c r="AI54" s="80" t="s">
        <v>189</v>
      </c>
    </row>
    <row r="55" spans="1:35" x14ac:dyDescent="0.25">
      <c r="A55" s="41" t="s">
        <v>182</v>
      </c>
      <c r="B55" s="41" t="s">
        <v>183</v>
      </c>
      <c r="C55" s="41" t="s">
        <v>184</v>
      </c>
      <c r="D55" s="27"/>
      <c r="E55" s="41" t="s">
        <v>185</v>
      </c>
      <c r="F55" s="25" t="s">
        <v>186</v>
      </c>
      <c r="G55" s="25" t="s">
        <v>187</v>
      </c>
      <c r="H55" s="105" t="s">
        <v>190</v>
      </c>
      <c r="I55" s="77" t="s">
        <v>81</v>
      </c>
      <c r="J55" s="27" t="str">
        <f t="shared" si="0"/>
        <v>Chelsea Theatre: Red Room</v>
      </c>
      <c r="K55" s="35" t="s">
        <v>53</v>
      </c>
      <c r="L55" s="35" t="s">
        <v>53</v>
      </c>
      <c r="M55" s="35" t="s">
        <v>53</v>
      </c>
      <c r="N55" s="35" t="s">
        <v>53</v>
      </c>
      <c r="O55" s="35" t="s">
        <v>53</v>
      </c>
      <c r="P55" s="112">
        <v>37</v>
      </c>
      <c r="Q55" s="115" t="s">
        <v>14</v>
      </c>
      <c r="R55" s="44" t="s">
        <v>28</v>
      </c>
      <c r="S55" s="44" t="s">
        <v>28</v>
      </c>
      <c r="T55" s="44" t="s">
        <v>28</v>
      </c>
      <c r="U55" s="41" t="s">
        <v>28</v>
      </c>
      <c r="V55" s="96" t="s">
        <v>28</v>
      </c>
      <c r="W55" s="85">
        <v>30</v>
      </c>
      <c r="X55" s="40">
        <f t="shared" si="23"/>
        <v>240</v>
      </c>
      <c r="Y55" s="40">
        <f t="shared" si="21"/>
        <v>1200</v>
      </c>
      <c r="Z55" s="33">
        <f t="shared" si="11"/>
        <v>0.81081081081081086</v>
      </c>
      <c r="AA55" s="37">
        <f t="shared" si="12"/>
        <v>6.4864864864864868</v>
      </c>
      <c r="AB55" s="70">
        <f t="shared" si="20"/>
        <v>32.432432432432435</v>
      </c>
      <c r="AC55" s="73">
        <f>W55-'Headline Stats'!$B$6</f>
        <v>0.53413461538461959</v>
      </c>
      <c r="AD55" s="34">
        <f>X55-'Headline Stats'!$B$7</f>
        <v>15.309324758842479</v>
      </c>
      <c r="AE55" s="34">
        <f>Y55-'Headline Stats'!$B$8</f>
        <v>114.19677419354844</v>
      </c>
      <c r="AF55" s="34">
        <f>Z55-'Headline Stats'!$B$13</f>
        <v>0.35690353084588006</v>
      </c>
      <c r="AG55" s="34">
        <f>AA55-'Headline Stats'!$B$14</f>
        <v>3.1458127148710662</v>
      </c>
      <c r="AH55" s="69">
        <f>AB55-'Headline Stats'!$B$15</f>
        <v>16.272827953917968</v>
      </c>
      <c r="AI55" s="80" t="s">
        <v>189</v>
      </c>
    </row>
    <row r="56" spans="1:35" x14ac:dyDescent="0.25">
      <c r="A56" s="41" t="s">
        <v>182</v>
      </c>
      <c r="B56" s="41" t="s">
        <v>183</v>
      </c>
      <c r="C56" s="41" t="s">
        <v>184</v>
      </c>
      <c r="D56" s="27"/>
      <c r="E56" s="41" t="s">
        <v>185</v>
      </c>
      <c r="F56" s="25" t="s">
        <v>186</v>
      </c>
      <c r="G56" s="25" t="s">
        <v>187</v>
      </c>
      <c r="H56" s="105" t="s">
        <v>190</v>
      </c>
      <c r="I56" s="77" t="s">
        <v>84</v>
      </c>
      <c r="J56" s="27" t="str">
        <f t="shared" si="0"/>
        <v>Chelsea Theatre: Yellow Room</v>
      </c>
      <c r="K56" s="35" t="s">
        <v>53</v>
      </c>
      <c r="L56" s="35" t="s">
        <v>53</v>
      </c>
      <c r="M56" s="35" t="s">
        <v>53</v>
      </c>
      <c r="N56" s="35" t="s">
        <v>53</v>
      </c>
      <c r="O56" s="35" t="s">
        <v>53</v>
      </c>
      <c r="P56" s="112">
        <v>18</v>
      </c>
      <c r="Q56" s="115" t="s">
        <v>14</v>
      </c>
      <c r="R56" s="44" t="s">
        <v>28</v>
      </c>
      <c r="S56" s="44" t="s">
        <v>28</v>
      </c>
      <c r="T56" s="44" t="s">
        <v>28</v>
      </c>
      <c r="U56" s="41" t="s">
        <v>28</v>
      </c>
      <c r="V56" s="96" t="s">
        <v>28</v>
      </c>
      <c r="W56" s="85">
        <v>15</v>
      </c>
      <c r="X56" s="40">
        <f t="shared" si="23"/>
        <v>120</v>
      </c>
      <c r="Y56" s="40">
        <f t="shared" si="21"/>
        <v>600</v>
      </c>
      <c r="Z56" s="33">
        <f t="shared" si="11"/>
        <v>0.83333333333333337</v>
      </c>
      <c r="AA56" s="37">
        <f t="shared" si="12"/>
        <v>6.666666666666667</v>
      </c>
      <c r="AB56" s="70">
        <f t="shared" si="20"/>
        <v>33.333333333333336</v>
      </c>
      <c r="AC56" s="73">
        <f>W56-'Headline Stats'!$B$6</f>
        <v>-14.46586538461538</v>
      </c>
      <c r="AD56" s="34">
        <f>X56-'Headline Stats'!$B$7</f>
        <v>-104.69067524115752</v>
      </c>
      <c r="AE56" s="34">
        <f>Y56-'Headline Stats'!$B$8</f>
        <v>-485.80322580645156</v>
      </c>
      <c r="AF56" s="34">
        <f>Z56-'Headline Stats'!$B$13</f>
        <v>0.37942605336840257</v>
      </c>
      <c r="AG56" s="34">
        <f>AA56-'Headline Stats'!$B$14</f>
        <v>3.3259928950512463</v>
      </c>
      <c r="AH56" s="69">
        <f>AB56-'Headline Stats'!$B$15</f>
        <v>17.173728854818869</v>
      </c>
      <c r="AI56" s="80" t="s">
        <v>189</v>
      </c>
    </row>
    <row r="57" spans="1:35" x14ac:dyDescent="0.25">
      <c r="A57" s="21" t="s">
        <v>853</v>
      </c>
      <c r="B57" s="21" t="s">
        <v>854</v>
      </c>
      <c r="C57" s="22" t="s">
        <v>855</v>
      </c>
      <c r="D57" s="23"/>
      <c r="E57" s="24" t="s">
        <v>856</v>
      </c>
      <c r="F57" s="46" t="s">
        <v>858</v>
      </c>
      <c r="G57" s="26" t="s">
        <v>857</v>
      </c>
      <c r="H57" s="102" t="s">
        <v>317</v>
      </c>
      <c r="I57" s="75" t="s">
        <v>32</v>
      </c>
      <c r="J57" s="27" t="str">
        <f t="shared" si="0"/>
        <v>Chisenhale Dance Space: Main Studio</v>
      </c>
      <c r="K57" s="28">
        <f>N57*3.2808399</f>
        <v>32.808399000000001</v>
      </c>
      <c r="L57" s="28">
        <f>O57*3.2808399</f>
        <v>41.010498750000004</v>
      </c>
      <c r="M57" s="29">
        <f t="shared" ref="M57:M65" si="24">K57*L57</f>
        <v>1345.4888061790014</v>
      </c>
      <c r="N57" s="23">
        <v>10</v>
      </c>
      <c r="O57" s="23">
        <v>12.5</v>
      </c>
      <c r="P57" s="111">
        <f t="shared" ref="P57:P65" si="25">N57*O57</f>
        <v>125</v>
      </c>
      <c r="Q57" s="75" t="s">
        <v>14</v>
      </c>
      <c r="R57" s="23" t="s">
        <v>28</v>
      </c>
      <c r="S57" s="23" t="s">
        <v>14</v>
      </c>
      <c r="T57" s="23" t="s">
        <v>28</v>
      </c>
      <c r="U57" s="23" t="s">
        <v>14</v>
      </c>
      <c r="V57" s="95" t="s">
        <v>28</v>
      </c>
      <c r="W57" s="87">
        <v>14</v>
      </c>
      <c r="X57" s="50">
        <f t="shared" si="23"/>
        <v>112</v>
      </c>
      <c r="Y57" s="50">
        <f t="shared" si="21"/>
        <v>560</v>
      </c>
      <c r="Z57" s="33">
        <f t="shared" si="11"/>
        <v>0.112</v>
      </c>
      <c r="AA57" s="33">
        <f t="shared" si="12"/>
        <v>0.89600000000000002</v>
      </c>
      <c r="AB57" s="69">
        <f t="shared" si="20"/>
        <v>4.4800000000000004</v>
      </c>
      <c r="AC57" s="73">
        <f>W57-'Headline Stats'!$B$6</f>
        <v>-15.46586538461538</v>
      </c>
      <c r="AD57" s="34">
        <f>X57-'Headline Stats'!$B$7</f>
        <v>-112.69067524115752</v>
      </c>
      <c r="AE57" s="34">
        <f>Y57-'Headline Stats'!$B$8</f>
        <v>-525.80322580645156</v>
      </c>
      <c r="AF57" s="34">
        <f>Z57-'Headline Stats'!$B$13</f>
        <v>-0.34190727996493081</v>
      </c>
      <c r="AG57" s="34">
        <f>AA57-'Headline Stats'!$B$14</f>
        <v>-2.4446737716154208</v>
      </c>
      <c r="AH57" s="69">
        <f>AB57-'Headline Stats'!$B$15</f>
        <v>-11.679604478514467</v>
      </c>
      <c r="AI57" s="75"/>
    </row>
    <row r="58" spans="1:35" x14ac:dyDescent="0.25">
      <c r="A58" s="21" t="s">
        <v>853</v>
      </c>
      <c r="B58" s="21" t="s">
        <v>854</v>
      </c>
      <c r="C58" s="22" t="s">
        <v>855</v>
      </c>
      <c r="D58" s="23"/>
      <c r="E58" s="24" t="s">
        <v>856</v>
      </c>
      <c r="F58" s="46" t="s">
        <v>858</v>
      </c>
      <c r="G58" s="26" t="s">
        <v>857</v>
      </c>
      <c r="H58" s="102" t="s">
        <v>317</v>
      </c>
      <c r="I58" s="75" t="s">
        <v>859</v>
      </c>
      <c r="J58" s="27" t="str">
        <f t="shared" si="0"/>
        <v>Chisenhale Dance Space: Small Studio</v>
      </c>
      <c r="K58" s="28">
        <f>N58*3.2808399</f>
        <v>26.246719200000001</v>
      </c>
      <c r="L58" s="28">
        <f>O58*3.2808399</f>
        <v>20.34120738</v>
      </c>
      <c r="M58" s="29">
        <f t="shared" si="24"/>
        <v>533.88995829182772</v>
      </c>
      <c r="N58" s="23">
        <v>8</v>
      </c>
      <c r="O58" s="23">
        <v>6.2</v>
      </c>
      <c r="P58" s="111">
        <f t="shared" si="25"/>
        <v>49.6</v>
      </c>
      <c r="Q58" s="75" t="s">
        <v>14</v>
      </c>
      <c r="R58" s="23" t="s">
        <v>28</v>
      </c>
      <c r="S58" s="23" t="s">
        <v>14</v>
      </c>
      <c r="T58" s="23" t="s">
        <v>28</v>
      </c>
      <c r="U58" s="23" t="s">
        <v>14</v>
      </c>
      <c r="V58" s="95" t="s">
        <v>28</v>
      </c>
      <c r="W58" s="87">
        <v>9</v>
      </c>
      <c r="X58" s="50">
        <f t="shared" si="23"/>
        <v>72</v>
      </c>
      <c r="Y58" s="50">
        <f t="shared" si="21"/>
        <v>360</v>
      </c>
      <c r="Z58" s="33">
        <f t="shared" si="11"/>
        <v>0.18145161290322581</v>
      </c>
      <c r="AA58" s="33">
        <f t="shared" si="12"/>
        <v>1.4516129032258065</v>
      </c>
      <c r="AB58" s="69">
        <f t="shared" si="20"/>
        <v>7.258064516129032</v>
      </c>
      <c r="AC58" s="73">
        <f>W58-'Headline Stats'!$B$6</f>
        <v>-20.46586538461538</v>
      </c>
      <c r="AD58" s="34">
        <f>X58-'Headline Stats'!$B$7</f>
        <v>-152.69067524115752</v>
      </c>
      <c r="AE58" s="34">
        <f>Y58-'Headline Stats'!$B$8</f>
        <v>-725.80322580645156</v>
      </c>
      <c r="AF58" s="34">
        <f>Z58-'Headline Stats'!$B$13</f>
        <v>-0.27245566706170499</v>
      </c>
      <c r="AG58" s="34">
        <f>AA58-'Headline Stats'!$B$14</f>
        <v>-1.8890608683896142</v>
      </c>
      <c r="AH58" s="69">
        <f>AB58-'Headline Stats'!$B$15</f>
        <v>-8.901539962385435</v>
      </c>
      <c r="AI58" s="75"/>
    </row>
    <row r="59" spans="1:35" x14ac:dyDescent="0.25">
      <c r="A59" s="41" t="s">
        <v>191</v>
      </c>
      <c r="B59" s="41" t="s">
        <v>192</v>
      </c>
      <c r="C59" s="41" t="s">
        <v>193</v>
      </c>
      <c r="D59" s="27"/>
      <c r="E59" s="41" t="s">
        <v>194</v>
      </c>
      <c r="F59" s="25" t="s">
        <v>195</v>
      </c>
      <c r="G59" s="25" t="s">
        <v>196</v>
      </c>
      <c r="H59" s="105" t="s">
        <v>72</v>
      </c>
      <c r="I59" s="77" t="s">
        <v>197</v>
      </c>
      <c r="J59" s="27" t="str">
        <f t="shared" si="0"/>
        <v>Clapham Community Project: Main Hall</v>
      </c>
      <c r="K59" s="27">
        <v>40</v>
      </c>
      <c r="L59" s="27">
        <v>59</v>
      </c>
      <c r="M59" s="35">
        <f t="shared" si="24"/>
        <v>2360</v>
      </c>
      <c r="N59" s="44">
        <f>K59*0.3048</f>
        <v>12.192</v>
      </c>
      <c r="O59" s="44">
        <f>L59*0.3048</f>
        <v>17.9832</v>
      </c>
      <c r="P59" s="112">
        <f t="shared" si="25"/>
        <v>219.2511744</v>
      </c>
      <c r="Q59" s="115" t="s">
        <v>14</v>
      </c>
      <c r="R59" s="44" t="s">
        <v>28</v>
      </c>
      <c r="S59" s="44" t="s">
        <v>14</v>
      </c>
      <c r="T59" s="44" t="s">
        <v>28</v>
      </c>
      <c r="U59" s="44" t="s">
        <v>14</v>
      </c>
      <c r="V59" s="96" t="s">
        <v>14</v>
      </c>
      <c r="W59" s="84">
        <f>X59/8</f>
        <v>37.5</v>
      </c>
      <c r="X59" s="36">
        <v>300</v>
      </c>
      <c r="Y59" s="40">
        <f t="shared" si="21"/>
        <v>1500</v>
      </c>
      <c r="Z59" s="33">
        <f t="shared" si="11"/>
        <v>0.17103671212992144</v>
      </c>
      <c r="AA59" s="37">
        <f t="shared" si="12"/>
        <v>1.3682936970393715</v>
      </c>
      <c r="AB59" s="70">
        <f t="shared" si="20"/>
        <v>6.8414684851968577</v>
      </c>
      <c r="AC59" s="73">
        <f>W59-'Headline Stats'!$B$6</f>
        <v>8.0341346153846196</v>
      </c>
      <c r="AD59" s="34">
        <f>X59-'Headline Stats'!$B$7</f>
        <v>75.309324758842479</v>
      </c>
      <c r="AE59" s="34">
        <f>Y59-'Headline Stats'!$B$8</f>
        <v>414.19677419354844</v>
      </c>
      <c r="AF59" s="34">
        <f>Z59-'Headline Stats'!$B$13</f>
        <v>-0.28287056783500936</v>
      </c>
      <c r="AG59" s="34">
        <f>AA59-'Headline Stats'!$B$14</f>
        <v>-1.9723800745760491</v>
      </c>
      <c r="AH59" s="69">
        <f>AB59-'Headline Stats'!$B$15</f>
        <v>-9.3181359933176093</v>
      </c>
      <c r="AI59" s="80" t="s">
        <v>199</v>
      </c>
    </row>
    <row r="60" spans="1:35" x14ac:dyDescent="0.25">
      <c r="A60" s="41" t="s">
        <v>191</v>
      </c>
      <c r="B60" s="41" t="s">
        <v>192</v>
      </c>
      <c r="C60" s="41" t="s">
        <v>193</v>
      </c>
      <c r="D60" s="27"/>
      <c r="E60" s="41" t="s">
        <v>194</v>
      </c>
      <c r="F60" s="25" t="s">
        <v>195</v>
      </c>
      <c r="G60" s="25" t="s">
        <v>196</v>
      </c>
      <c r="H60" s="105" t="s">
        <v>72</v>
      </c>
      <c r="I60" s="77" t="s">
        <v>136</v>
      </c>
      <c r="J60" s="27" t="str">
        <f t="shared" si="0"/>
        <v>Clapham Community Project: Lower Hall</v>
      </c>
      <c r="K60" s="44">
        <f>N60*3.2808399</f>
        <v>30.019685085000003</v>
      </c>
      <c r="L60" s="44">
        <f>O60*3.2808399</f>
        <v>25.984252008000002</v>
      </c>
      <c r="M60" s="35">
        <f t="shared" si="24"/>
        <v>780.03906244943903</v>
      </c>
      <c r="N60" s="27">
        <v>9.15</v>
      </c>
      <c r="O60" s="27">
        <v>7.92</v>
      </c>
      <c r="P60" s="112">
        <f t="shared" si="25"/>
        <v>72.468000000000004</v>
      </c>
      <c r="Q60" s="115" t="s">
        <v>14</v>
      </c>
      <c r="R60" s="44" t="s">
        <v>14</v>
      </c>
      <c r="S60" s="44" t="s">
        <v>14</v>
      </c>
      <c r="T60" s="44" t="s">
        <v>28</v>
      </c>
      <c r="U60" s="44" t="s">
        <v>28</v>
      </c>
      <c r="V60" s="96" t="s">
        <v>14</v>
      </c>
      <c r="W60" s="85">
        <v>25</v>
      </c>
      <c r="X60" s="36">
        <v>200</v>
      </c>
      <c r="Y60" s="40">
        <f t="shared" si="21"/>
        <v>1000</v>
      </c>
      <c r="Z60" s="33">
        <f t="shared" si="11"/>
        <v>0.34497985317657448</v>
      </c>
      <c r="AA60" s="37">
        <f t="shared" si="12"/>
        <v>2.7598388254125958</v>
      </c>
      <c r="AB60" s="70">
        <f t="shared" si="20"/>
        <v>13.799194127062979</v>
      </c>
      <c r="AC60" s="73">
        <f>W60-'Headline Stats'!$B$6</f>
        <v>-4.4658653846153804</v>
      </c>
      <c r="AD60" s="34">
        <f>X60-'Headline Stats'!$B$7</f>
        <v>-24.690675241157521</v>
      </c>
      <c r="AE60" s="34">
        <f>Y60-'Headline Stats'!$B$8</f>
        <v>-85.803225806451564</v>
      </c>
      <c r="AF60" s="34">
        <f>Z60-'Headline Stats'!$B$13</f>
        <v>-0.10892742678835632</v>
      </c>
      <c r="AG60" s="34">
        <f>AA60-'Headline Stats'!$B$14</f>
        <v>-0.58083494620282483</v>
      </c>
      <c r="AH60" s="69">
        <f>AB60-'Headline Stats'!$B$15</f>
        <v>-2.3604103514514883</v>
      </c>
      <c r="AI60" s="80" t="s">
        <v>199</v>
      </c>
    </row>
    <row r="61" spans="1:35" x14ac:dyDescent="0.25">
      <c r="A61" s="41" t="s">
        <v>191</v>
      </c>
      <c r="B61" s="41" t="s">
        <v>192</v>
      </c>
      <c r="C61" s="41" t="s">
        <v>193</v>
      </c>
      <c r="D61" s="27"/>
      <c r="E61" s="41" t="s">
        <v>194</v>
      </c>
      <c r="F61" s="25" t="s">
        <v>195</v>
      </c>
      <c r="G61" s="25" t="s">
        <v>196</v>
      </c>
      <c r="H61" s="105" t="s">
        <v>72</v>
      </c>
      <c r="I61" s="77" t="s">
        <v>198</v>
      </c>
      <c r="J61" s="27" t="str">
        <f t="shared" si="0"/>
        <v>Clapham Community Project: Harlequin Room</v>
      </c>
      <c r="K61" s="44">
        <f>N61*3.2808399</f>
        <v>26.870078781</v>
      </c>
      <c r="L61" s="44">
        <f>O61*3.2808399</f>
        <v>14.566929156000002</v>
      </c>
      <c r="M61" s="35">
        <f t="shared" si="24"/>
        <v>391.41453401896592</v>
      </c>
      <c r="N61" s="27">
        <v>8.19</v>
      </c>
      <c r="O61" s="27">
        <v>4.4400000000000004</v>
      </c>
      <c r="P61" s="112">
        <f t="shared" si="25"/>
        <v>36.363599999999998</v>
      </c>
      <c r="Q61" s="115" t="s">
        <v>14</v>
      </c>
      <c r="R61" s="44" t="s">
        <v>14</v>
      </c>
      <c r="S61" s="44" t="s">
        <v>28</v>
      </c>
      <c r="T61" s="44" t="s">
        <v>28</v>
      </c>
      <c r="U61" s="44" t="s">
        <v>14</v>
      </c>
      <c r="V61" s="96" t="s">
        <v>28</v>
      </c>
      <c r="W61" s="85">
        <v>12.5</v>
      </c>
      <c r="X61" s="36">
        <f>W61*8</f>
        <v>100</v>
      </c>
      <c r="Y61" s="40">
        <f t="shared" si="21"/>
        <v>500</v>
      </c>
      <c r="Z61" s="33">
        <f t="shared" si="11"/>
        <v>0.34375034375034375</v>
      </c>
      <c r="AA61" s="37">
        <f t="shared" si="12"/>
        <v>2.75000275000275</v>
      </c>
      <c r="AB61" s="70">
        <f t="shared" si="20"/>
        <v>13.750013750013752</v>
      </c>
      <c r="AC61" s="73">
        <f>W61-'Headline Stats'!$B$6</f>
        <v>-16.96586538461538</v>
      </c>
      <c r="AD61" s="34">
        <f>X61-'Headline Stats'!$B$7</f>
        <v>-124.69067524115752</v>
      </c>
      <c r="AE61" s="34">
        <f>Y61-'Headline Stats'!$B$8</f>
        <v>-585.80322580645156</v>
      </c>
      <c r="AF61" s="34">
        <f>Z61-'Headline Stats'!$B$13</f>
        <v>-0.11015693621458705</v>
      </c>
      <c r="AG61" s="34">
        <f>AA61-'Headline Stats'!$B$14</f>
        <v>-0.59067102161267071</v>
      </c>
      <c r="AH61" s="69">
        <f>AB61-'Headline Stats'!$B$15</f>
        <v>-2.4095907285007154</v>
      </c>
      <c r="AI61" s="80" t="s">
        <v>199</v>
      </c>
    </row>
    <row r="62" spans="1:35" x14ac:dyDescent="0.25">
      <c r="A62" s="41" t="s">
        <v>200</v>
      </c>
      <c r="B62" s="41" t="s">
        <v>201</v>
      </c>
      <c r="C62" s="41" t="s">
        <v>202</v>
      </c>
      <c r="D62" s="27"/>
      <c r="E62" s="41" t="s">
        <v>203</v>
      </c>
      <c r="F62" s="25" t="s">
        <v>204</v>
      </c>
      <c r="G62" s="25" t="s">
        <v>205</v>
      </c>
      <c r="H62" s="105" t="s">
        <v>206</v>
      </c>
      <c r="I62" s="77" t="s">
        <v>127</v>
      </c>
      <c r="J62" s="27" t="str">
        <f t="shared" ref="J62:J124" si="26">A62&amp;": "&amp;I62</f>
        <v>Clean Break: Studio 1</v>
      </c>
      <c r="K62" s="27">
        <v>35</v>
      </c>
      <c r="L62" s="27">
        <v>18</v>
      </c>
      <c r="M62" s="35">
        <f t="shared" si="24"/>
        <v>630</v>
      </c>
      <c r="N62" s="27">
        <v>10.5</v>
      </c>
      <c r="O62" s="27">
        <v>5.5</v>
      </c>
      <c r="P62" s="112">
        <f t="shared" si="25"/>
        <v>57.75</v>
      </c>
      <c r="Q62" s="115" t="s">
        <v>28</v>
      </c>
      <c r="R62" s="44" t="s">
        <v>28</v>
      </c>
      <c r="S62" s="44" t="s">
        <v>28</v>
      </c>
      <c r="T62" s="44" t="s">
        <v>28</v>
      </c>
      <c r="U62" s="44" t="s">
        <v>14</v>
      </c>
      <c r="V62" s="96" t="s">
        <v>28</v>
      </c>
      <c r="W62" s="85">
        <v>21</v>
      </c>
      <c r="X62" s="36">
        <v>160</v>
      </c>
      <c r="Y62" s="36">
        <v>500</v>
      </c>
      <c r="Z62" s="33">
        <f t="shared" si="11"/>
        <v>0.36363636363636365</v>
      </c>
      <c r="AA62" s="37">
        <f t="shared" si="12"/>
        <v>2.7705627705627704</v>
      </c>
      <c r="AB62" s="70">
        <f t="shared" si="20"/>
        <v>8.6580086580086579</v>
      </c>
      <c r="AC62" s="73">
        <f>W62-'Headline Stats'!$B$6</f>
        <v>-8.4658653846153804</v>
      </c>
      <c r="AD62" s="34">
        <f>X62-'Headline Stats'!$B$7</f>
        <v>-64.690675241157521</v>
      </c>
      <c r="AE62" s="34">
        <f>Y62-'Headline Stats'!$B$8</f>
        <v>-585.80322580645156</v>
      </c>
      <c r="AF62" s="34">
        <f>Z62-'Headline Stats'!$B$13</f>
        <v>-9.0270916328567152E-2</v>
      </c>
      <c r="AG62" s="34">
        <f>AA62-'Headline Stats'!$B$14</f>
        <v>-0.57011100105265022</v>
      </c>
      <c r="AH62" s="69">
        <f>AB62-'Headline Stats'!$B$15</f>
        <v>-7.5015958205058091</v>
      </c>
      <c r="AI62" s="80" t="s">
        <v>207</v>
      </c>
    </row>
    <row r="63" spans="1:35" x14ac:dyDescent="0.25">
      <c r="A63" s="41" t="s">
        <v>200</v>
      </c>
      <c r="B63" s="41" t="s">
        <v>201</v>
      </c>
      <c r="C63" s="41" t="s">
        <v>202</v>
      </c>
      <c r="D63" s="27"/>
      <c r="E63" s="41" t="s">
        <v>203</v>
      </c>
      <c r="F63" s="25" t="s">
        <v>204</v>
      </c>
      <c r="G63" s="25" t="s">
        <v>205</v>
      </c>
      <c r="H63" s="105" t="s">
        <v>206</v>
      </c>
      <c r="I63" s="77" t="s">
        <v>128</v>
      </c>
      <c r="J63" s="27" t="str">
        <f t="shared" si="26"/>
        <v>Clean Break: Studio 2</v>
      </c>
      <c r="K63" s="27">
        <v>25</v>
      </c>
      <c r="L63" s="27">
        <v>23</v>
      </c>
      <c r="M63" s="35">
        <f t="shared" si="24"/>
        <v>575</v>
      </c>
      <c r="N63" s="27">
        <v>8</v>
      </c>
      <c r="O63" s="27">
        <v>7</v>
      </c>
      <c r="P63" s="112">
        <f t="shared" si="25"/>
        <v>56</v>
      </c>
      <c r="Q63" s="115" t="s">
        <v>28</v>
      </c>
      <c r="R63" s="44" t="s">
        <v>28</v>
      </c>
      <c r="S63" s="44" t="s">
        <v>28</v>
      </c>
      <c r="T63" s="44" t="s">
        <v>28</v>
      </c>
      <c r="U63" s="44" t="s">
        <v>14</v>
      </c>
      <c r="V63" s="96" t="s">
        <v>28</v>
      </c>
      <c r="W63" s="85">
        <v>21</v>
      </c>
      <c r="X63" s="36">
        <v>160</v>
      </c>
      <c r="Y63" s="36">
        <v>500</v>
      </c>
      <c r="Z63" s="33">
        <f t="shared" si="11"/>
        <v>0.375</v>
      </c>
      <c r="AA63" s="37">
        <f t="shared" si="12"/>
        <v>2.8571428571428572</v>
      </c>
      <c r="AB63" s="70">
        <f t="shared" si="20"/>
        <v>8.9285714285714288</v>
      </c>
      <c r="AC63" s="73">
        <f>W63-'Headline Stats'!$B$6</f>
        <v>-8.4658653846153804</v>
      </c>
      <c r="AD63" s="34">
        <f>X63-'Headline Stats'!$B$7</f>
        <v>-64.690675241157521</v>
      </c>
      <c r="AE63" s="34">
        <f>Y63-'Headline Stats'!$B$8</f>
        <v>-585.80322580645156</v>
      </c>
      <c r="AF63" s="34">
        <f>Z63-'Headline Stats'!$B$13</f>
        <v>-7.8907279964930799E-2</v>
      </c>
      <c r="AG63" s="34">
        <f>AA63-'Headline Stats'!$B$14</f>
        <v>-0.48353091447256347</v>
      </c>
      <c r="AH63" s="69">
        <f>AB63-'Headline Stats'!$B$15</f>
        <v>-7.2310330499430382</v>
      </c>
      <c r="AI63" s="80" t="s">
        <v>207</v>
      </c>
    </row>
    <row r="64" spans="1:35" x14ac:dyDescent="0.25">
      <c r="A64" s="41" t="s">
        <v>200</v>
      </c>
      <c r="B64" s="41" t="s">
        <v>201</v>
      </c>
      <c r="C64" s="41" t="s">
        <v>202</v>
      </c>
      <c r="D64" s="27"/>
      <c r="E64" s="41" t="s">
        <v>203</v>
      </c>
      <c r="F64" s="25" t="s">
        <v>204</v>
      </c>
      <c r="G64" s="25" t="s">
        <v>205</v>
      </c>
      <c r="H64" s="105" t="s">
        <v>206</v>
      </c>
      <c r="I64" s="76" t="s">
        <v>114</v>
      </c>
      <c r="J64" s="27" t="str">
        <f t="shared" si="26"/>
        <v>Clean Break: Studio 3</v>
      </c>
      <c r="K64" s="27">
        <v>35</v>
      </c>
      <c r="L64" s="27">
        <v>20</v>
      </c>
      <c r="M64" s="35">
        <f t="shared" si="24"/>
        <v>700</v>
      </c>
      <c r="N64" s="27">
        <v>10</v>
      </c>
      <c r="O64" s="27">
        <v>6</v>
      </c>
      <c r="P64" s="112">
        <f t="shared" si="25"/>
        <v>60</v>
      </c>
      <c r="Q64" s="115" t="s">
        <v>28</v>
      </c>
      <c r="R64" s="44" t="s">
        <v>28</v>
      </c>
      <c r="S64" s="44" t="s">
        <v>14</v>
      </c>
      <c r="T64" s="44" t="s">
        <v>14</v>
      </c>
      <c r="U64" s="44" t="s">
        <v>14</v>
      </c>
      <c r="V64" s="96" t="s">
        <v>28</v>
      </c>
      <c r="W64" s="85">
        <v>21</v>
      </c>
      <c r="X64" s="36">
        <v>160</v>
      </c>
      <c r="Y64" s="36">
        <v>500</v>
      </c>
      <c r="Z64" s="33">
        <f t="shared" si="11"/>
        <v>0.35</v>
      </c>
      <c r="AA64" s="37">
        <f t="shared" si="12"/>
        <v>2.6666666666666665</v>
      </c>
      <c r="AB64" s="70">
        <f t="shared" si="20"/>
        <v>8.3333333333333339</v>
      </c>
      <c r="AC64" s="73">
        <f>W64-'Headline Stats'!$B$6</f>
        <v>-8.4658653846153804</v>
      </c>
      <c r="AD64" s="34">
        <f>X64-'Headline Stats'!$B$7</f>
        <v>-64.690675241157521</v>
      </c>
      <c r="AE64" s="34">
        <f>Y64-'Headline Stats'!$B$8</f>
        <v>-585.80322580645156</v>
      </c>
      <c r="AF64" s="34">
        <f>Z64-'Headline Stats'!$B$13</f>
        <v>-0.10390727996493082</v>
      </c>
      <c r="AG64" s="34">
        <f>AA64-'Headline Stats'!$B$14</f>
        <v>-0.67400710494875415</v>
      </c>
      <c r="AH64" s="69">
        <f>AB64-'Headline Stats'!$B$15</f>
        <v>-7.8262711451811331</v>
      </c>
      <c r="AI64" s="76" t="s">
        <v>421</v>
      </c>
    </row>
    <row r="65" spans="1:35" x14ac:dyDescent="0.25">
      <c r="A65" s="41" t="s">
        <v>208</v>
      </c>
      <c r="B65" s="41" t="s">
        <v>209</v>
      </c>
      <c r="C65" s="41" t="s">
        <v>210</v>
      </c>
      <c r="D65" s="27"/>
      <c r="E65" s="41" t="s">
        <v>211</v>
      </c>
      <c r="F65" s="41" t="s">
        <v>212</v>
      </c>
      <c r="G65" s="25" t="s">
        <v>213</v>
      </c>
      <c r="H65" s="105" t="s">
        <v>72</v>
      </c>
      <c r="I65" s="77" t="s">
        <v>214</v>
      </c>
      <c r="J65" s="27" t="str">
        <f t="shared" si="26"/>
        <v>Club for Acts and Actors: Concert Hall</v>
      </c>
      <c r="K65" s="27">
        <v>46</v>
      </c>
      <c r="L65" s="27">
        <v>18</v>
      </c>
      <c r="M65" s="35">
        <f t="shared" si="24"/>
        <v>828</v>
      </c>
      <c r="N65" s="27">
        <v>14</v>
      </c>
      <c r="O65" s="27">
        <v>5.5</v>
      </c>
      <c r="P65" s="112">
        <f t="shared" si="25"/>
        <v>77</v>
      </c>
      <c r="Q65" s="115" t="s">
        <v>28</v>
      </c>
      <c r="R65" s="44" t="s">
        <v>28</v>
      </c>
      <c r="S65" s="44" t="s">
        <v>28</v>
      </c>
      <c r="T65" s="44" t="s">
        <v>28</v>
      </c>
      <c r="U65" s="44" t="s">
        <v>28</v>
      </c>
      <c r="V65" s="96" t="s">
        <v>14</v>
      </c>
      <c r="W65" s="85">
        <v>15</v>
      </c>
      <c r="X65" s="40">
        <f>W65*8</f>
        <v>120</v>
      </c>
      <c r="Y65" s="40">
        <f t="shared" ref="Y65:Y70" si="27">X65*5</f>
        <v>600</v>
      </c>
      <c r="Z65" s="33">
        <f t="shared" si="11"/>
        <v>0.19480519480519481</v>
      </c>
      <c r="AA65" s="37">
        <f t="shared" si="12"/>
        <v>1.5584415584415585</v>
      </c>
      <c r="AB65" s="70">
        <f t="shared" si="20"/>
        <v>7.7922077922077921</v>
      </c>
      <c r="AC65" s="73">
        <f>W65-'Headline Stats'!$B$6</f>
        <v>-14.46586538461538</v>
      </c>
      <c r="AD65" s="34">
        <f>X65-'Headline Stats'!$B$7</f>
        <v>-104.69067524115752</v>
      </c>
      <c r="AE65" s="34">
        <f>Y65-'Headline Stats'!$B$8</f>
        <v>-485.80322580645156</v>
      </c>
      <c r="AF65" s="34">
        <f>Z65-'Headline Stats'!$B$13</f>
        <v>-0.25910208515973598</v>
      </c>
      <c r="AG65" s="34">
        <f>AA65-'Headline Stats'!$B$14</f>
        <v>-1.7822322131738622</v>
      </c>
      <c r="AH65" s="69">
        <f>AB65-'Headline Stats'!$B$15</f>
        <v>-8.3673966863066749</v>
      </c>
      <c r="AI65" s="80" t="s">
        <v>602</v>
      </c>
    </row>
    <row r="66" spans="1:35" x14ac:dyDescent="0.25">
      <c r="A66" s="27" t="s">
        <v>224</v>
      </c>
      <c r="B66" s="27" t="s">
        <v>225</v>
      </c>
      <c r="C66" s="27" t="s">
        <v>226</v>
      </c>
      <c r="D66" s="27"/>
      <c r="E66" s="27" t="s">
        <v>227</v>
      </c>
      <c r="F66" s="26" t="s">
        <v>228</v>
      </c>
      <c r="G66" s="26" t="s">
        <v>229</v>
      </c>
      <c r="H66" s="103" t="s">
        <v>72</v>
      </c>
      <c r="I66" s="77" t="s">
        <v>230</v>
      </c>
      <c r="J66" s="27" t="str">
        <f t="shared" si="26"/>
        <v>Dance Attic Studios: Smallest space</v>
      </c>
      <c r="K66" s="41" t="s">
        <v>53</v>
      </c>
      <c r="L66" s="41" t="s">
        <v>53</v>
      </c>
      <c r="M66" s="35" t="s">
        <v>53</v>
      </c>
      <c r="N66" s="41" t="s">
        <v>53</v>
      </c>
      <c r="O66" s="41" t="s">
        <v>53</v>
      </c>
      <c r="P66" s="112" t="s">
        <v>53</v>
      </c>
      <c r="Q66" s="115" t="s">
        <v>14</v>
      </c>
      <c r="R66" s="44" t="s">
        <v>28</v>
      </c>
      <c r="S66" s="44" t="s">
        <v>14</v>
      </c>
      <c r="T66" s="44" t="s">
        <v>28</v>
      </c>
      <c r="U66" s="44" t="s">
        <v>14</v>
      </c>
      <c r="V66" s="96" t="s">
        <v>28</v>
      </c>
      <c r="W66" s="85">
        <v>15</v>
      </c>
      <c r="X66" s="36">
        <v>100</v>
      </c>
      <c r="Y66" s="40">
        <f t="shared" si="27"/>
        <v>500</v>
      </c>
      <c r="Z66" s="33"/>
      <c r="AA66" s="37"/>
      <c r="AB66" s="70"/>
      <c r="AC66" s="73">
        <f>W66-'Headline Stats'!$B$6</f>
        <v>-14.46586538461538</v>
      </c>
      <c r="AD66" s="34">
        <f>X66-'Headline Stats'!$B$7</f>
        <v>-124.69067524115752</v>
      </c>
      <c r="AE66" s="34">
        <f>Y66-'Headline Stats'!$B$8</f>
        <v>-585.80322580645156</v>
      </c>
      <c r="AF66" s="34">
        <f>Z66-'Headline Stats'!$B$13</f>
        <v>-0.4539072799649308</v>
      </c>
      <c r="AG66" s="34">
        <f>AA66-'Headline Stats'!$B$14</f>
        <v>-3.3406737716154207</v>
      </c>
      <c r="AH66" s="69">
        <f>AB66-'Headline Stats'!$B$15</f>
        <v>-16.159604478514467</v>
      </c>
      <c r="AI66" s="76" t="s">
        <v>603</v>
      </c>
    </row>
    <row r="67" spans="1:35" x14ac:dyDescent="0.25">
      <c r="A67" s="27" t="s">
        <v>224</v>
      </c>
      <c r="B67" s="27" t="s">
        <v>225</v>
      </c>
      <c r="C67" s="27" t="s">
        <v>226</v>
      </c>
      <c r="D67" s="27"/>
      <c r="E67" s="27" t="s">
        <v>227</v>
      </c>
      <c r="F67" s="26" t="s">
        <v>228</v>
      </c>
      <c r="G67" s="26" t="s">
        <v>229</v>
      </c>
      <c r="H67" s="103" t="s">
        <v>72</v>
      </c>
      <c r="I67" s="77" t="s">
        <v>231</v>
      </c>
      <c r="J67" s="27" t="str">
        <f t="shared" si="26"/>
        <v>Dance Attic Studios: Largest space</v>
      </c>
      <c r="K67" s="27">
        <v>60</v>
      </c>
      <c r="L67" s="27">
        <v>40</v>
      </c>
      <c r="M67" s="35">
        <f t="shared" ref="M67:M129" si="28">K67*L67</f>
        <v>2400</v>
      </c>
      <c r="N67" s="44">
        <f>K67*0.3048</f>
        <v>18.288</v>
      </c>
      <c r="O67" s="44">
        <f>L67*0.3048</f>
        <v>12.192</v>
      </c>
      <c r="P67" s="112">
        <f t="shared" ref="P67:P84" si="29">N67*O67</f>
        <v>222.967296</v>
      </c>
      <c r="Q67" s="115" t="s">
        <v>14</v>
      </c>
      <c r="R67" s="44" t="s">
        <v>28</v>
      </c>
      <c r="S67" s="44" t="s">
        <v>14</v>
      </c>
      <c r="T67" s="44" t="s">
        <v>28</v>
      </c>
      <c r="U67" s="44" t="s">
        <v>14</v>
      </c>
      <c r="V67" s="96" t="s">
        <v>28</v>
      </c>
      <c r="W67" s="85">
        <v>20</v>
      </c>
      <c r="X67" s="36">
        <v>150</v>
      </c>
      <c r="Y67" s="40">
        <f t="shared" si="27"/>
        <v>750</v>
      </c>
      <c r="Z67" s="33">
        <f t="shared" ref="Z67:Z87" si="30">W67/P67</f>
        <v>8.9699253472581023E-2</v>
      </c>
      <c r="AA67" s="37">
        <f t="shared" ref="AA67:AA129" si="31">X67/P67</f>
        <v>0.67274440104435762</v>
      </c>
      <c r="AB67" s="70">
        <f t="shared" ref="AB67:AB129" si="32">Y67/P67</f>
        <v>3.363722005221788</v>
      </c>
      <c r="AC67" s="73">
        <f>W67-'Headline Stats'!$B$6</f>
        <v>-9.4658653846153804</v>
      </c>
      <c r="AD67" s="34">
        <f>X67-'Headline Stats'!$B$7</f>
        <v>-74.690675241157521</v>
      </c>
      <c r="AE67" s="34">
        <f>Y67-'Headline Stats'!$B$8</f>
        <v>-335.80322580645156</v>
      </c>
      <c r="AF67" s="34">
        <f>Z67-'Headline Stats'!$B$13</f>
        <v>-0.36420802649234979</v>
      </c>
      <c r="AG67" s="34">
        <f>AA67-'Headline Stats'!$B$14</f>
        <v>-2.6679293705710632</v>
      </c>
      <c r="AH67" s="69">
        <f>AB67-'Headline Stats'!$B$15</f>
        <v>-12.795882473292679</v>
      </c>
      <c r="AI67" s="76" t="s">
        <v>603</v>
      </c>
    </row>
    <row r="68" spans="1:35" x14ac:dyDescent="0.25">
      <c r="A68" s="27" t="s">
        <v>232</v>
      </c>
      <c r="B68" s="27" t="s">
        <v>233</v>
      </c>
      <c r="C68" s="27" t="s">
        <v>234</v>
      </c>
      <c r="D68" s="27"/>
      <c r="E68" s="27" t="s">
        <v>235</v>
      </c>
      <c r="F68" s="26" t="s">
        <v>236</v>
      </c>
      <c r="G68" s="26" t="s">
        <v>237</v>
      </c>
      <c r="H68" s="103" t="s">
        <v>72</v>
      </c>
      <c r="I68" s="77" t="s">
        <v>127</v>
      </c>
      <c r="J68" s="27" t="str">
        <f t="shared" si="26"/>
        <v>Dance Company Studios: Studio 1</v>
      </c>
      <c r="K68" s="44">
        <f t="shared" ref="K68:L81" si="33">N68*3.2808399</f>
        <v>57.414698250000001</v>
      </c>
      <c r="L68" s="44">
        <f t="shared" si="33"/>
        <v>27.887139150000003</v>
      </c>
      <c r="M68" s="35">
        <f t="shared" si="28"/>
        <v>1601.1316793530116</v>
      </c>
      <c r="N68" s="41">
        <v>17.5</v>
      </c>
      <c r="O68" s="41">
        <v>8.5</v>
      </c>
      <c r="P68" s="112">
        <f t="shared" si="29"/>
        <v>148.75</v>
      </c>
      <c r="Q68" s="115" t="s">
        <v>28</v>
      </c>
      <c r="R68" s="44" t="s">
        <v>28</v>
      </c>
      <c r="S68" s="44" t="s">
        <v>14</v>
      </c>
      <c r="T68" s="44" t="s">
        <v>28</v>
      </c>
      <c r="U68" s="44" t="s">
        <v>14</v>
      </c>
      <c r="V68" s="96" t="s">
        <v>28</v>
      </c>
      <c r="W68" s="85">
        <v>30</v>
      </c>
      <c r="X68" s="40">
        <f t="shared" ref="X68:X78" si="34">W68*8</f>
        <v>240</v>
      </c>
      <c r="Y68" s="40">
        <f t="shared" si="27"/>
        <v>1200</v>
      </c>
      <c r="Z68" s="33">
        <f t="shared" si="30"/>
        <v>0.20168067226890757</v>
      </c>
      <c r="AA68" s="37">
        <f t="shared" si="31"/>
        <v>1.6134453781512605</v>
      </c>
      <c r="AB68" s="70">
        <f t="shared" si="32"/>
        <v>8.0672268907563023</v>
      </c>
      <c r="AC68" s="73">
        <f>W68-'Headline Stats'!$B$6</f>
        <v>0.53413461538461959</v>
      </c>
      <c r="AD68" s="34">
        <f>X68-'Headline Stats'!$B$7</f>
        <v>15.309324758842479</v>
      </c>
      <c r="AE68" s="34">
        <f>Y68-'Headline Stats'!$B$8</f>
        <v>114.19677419354844</v>
      </c>
      <c r="AF68" s="34">
        <f>Z68-'Headline Stats'!$B$13</f>
        <v>-0.25222660769602323</v>
      </c>
      <c r="AG68" s="34">
        <f>AA68-'Headline Stats'!$B$14</f>
        <v>-1.7272283934641601</v>
      </c>
      <c r="AH68" s="69">
        <f>AB68-'Headline Stats'!$B$15</f>
        <v>-8.0923775877581647</v>
      </c>
      <c r="AI68" s="76"/>
    </row>
    <row r="69" spans="1:35" x14ac:dyDescent="0.25">
      <c r="A69" s="27" t="s">
        <v>232</v>
      </c>
      <c r="B69" s="27" t="s">
        <v>233</v>
      </c>
      <c r="C69" s="27" t="s">
        <v>234</v>
      </c>
      <c r="D69" s="27"/>
      <c r="E69" s="27" t="s">
        <v>235</v>
      </c>
      <c r="F69" s="26" t="s">
        <v>236</v>
      </c>
      <c r="G69" s="26" t="s">
        <v>237</v>
      </c>
      <c r="H69" s="103" t="s">
        <v>72</v>
      </c>
      <c r="I69" s="77" t="s">
        <v>128</v>
      </c>
      <c r="J69" s="27" t="str">
        <f t="shared" si="26"/>
        <v>Dance Company Studios: Studio 2</v>
      </c>
      <c r="K69" s="44">
        <f t="shared" si="33"/>
        <v>41.010498750000004</v>
      </c>
      <c r="L69" s="44">
        <f t="shared" si="33"/>
        <v>18.044619449999999</v>
      </c>
      <c r="M69" s="35">
        <f t="shared" si="28"/>
        <v>740.01884339845071</v>
      </c>
      <c r="N69" s="41">
        <v>12.5</v>
      </c>
      <c r="O69" s="41">
        <v>5.5</v>
      </c>
      <c r="P69" s="112">
        <f t="shared" si="29"/>
        <v>68.75</v>
      </c>
      <c r="Q69" s="115" t="s">
        <v>28</v>
      </c>
      <c r="R69" s="44" t="s">
        <v>28</v>
      </c>
      <c r="S69" s="44" t="s">
        <v>14</v>
      </c>
      <c r="T69" s="44" t="s">
        <v>28</v>
      </c>
      <c r="U69" s="44" t="s">
        <v>14</v>
      </c>
      <c r="V69" s="96" t="s">
        <v>28</v>
      </c>
      <c r="W69" s="85">
        <v>25</v>
      </c>
      <c r="X69" s="40">
        <f t="shared" si="34"/>
        <v>200</v>
      </c>
      <c r="Y69" s="40">
        <f t="shared" si="27"/>
        <v>1000</v>
      </c>
      <c r="Z69" s="33">
        <f t="shared" si="30"/>
        <v>0.36363636363636365</v>
      </c>
      <c r="AA69" s="37">
        <f t="shared" si="31"/>
        <v>2.9090909090909092</v>
      </c>
      <c r="AB69" s="70">
        <f t="shared" si="32"/>
        <v>14.545454545454545</v>
      </c>
      <c r="AC69" s="73">
        <f>W69-'Headline Stats'!$B$6</f>
        <v>-4.4658653846153804</v>
      </c>
      <c r="AD69" s="34">
        <f>X69-'Headline Stats'!$B$7</f>
        <v>-24.690675241157521</v>
      </c>
      <c r="AE69" s="34">
        <f>Y69-'Headline Stats'!$B$8</f>
        <v>-85.803225806451564</v>
      </c>
      <c r="AF69" s="34">
        <f>Z69-'Headline Stats'!$B$13</f>
        <v>-9.0270916328567152E-2</v>
      </c>
      <c r="AG69" s="34">
        <f>AA69-'Headline Stats'!$B$14</f>
        <v>-0.4315828625245115</v>
      </c>
      <c r="AH69" s="69">
        <f>AB69-'Headline Stats'!$B$15</f>
        <v>-1.614149933059922</v>
      </c>
      <c r="AI69" s="76"/>
    </row>
    <row r="70" spans="1:35" x14ac:dyDescent="0.25">
      <c r="A70" s="27" t="s">
        <v>232</v>
      </c>
      <c r="B70" s="27" t="s">
        <v>233</v>
      </c>
      <c r="C70" s="27" t="s">
        <v>234</v>
      </c>
      <c r="D70" s="27"/>
      <c r="E70" s="27" t="s">
        <v>235</v>
      </c>
      <c r="F70" s="26" t="s">
        <v>236</v>
      </c>
      <c r="G70" s="26" t="s">
        <v>237</v>
      </c>
      <c r="H70" s="103" t="s">
        <v>72</v>
      </c>
      <c r="I70" s="77" t="s">
        <v>114</v>
      </c>
      <c r="J70" s="27" t="str">
        <f t="shared" si="26"/>
        <v>Dance Company Studios: Studio 3</v>
      </c>
      <c r="K70" s="44">
        <f t="shared" si="33"/>
        <v>29.527559100000001</v>
      </c>
      <c r="L70" s="44">
        <f t="shared" si="33"/>
        <v>29.527559100000001</v>
      </c>
      <c r="M70" s="35">
        <f t="shared" si="28"/>
        <v>871.87674640399291</v>
      </c>
      <c r="N70" s="41">
        <v>9</v>
      </c>
      <c r="O70" s="41">
        <v>9</v>
      </c>
      <c r="P70" s="112">
        <f t="shared" si="29"/>
        <v>81</v>
      </c>
      <c r="Q70" s="115" t="s">
        <v>28</v>
      </c>
      <c r="R70" s="44" t="s">
        <v>28</v>
      </c>
      <c r="S70" s="44" t="s">
        <v>14</v>
      </c>
      <c r="T70" s="44" t="s">
        <v>28</v>
      </c>
      <c r="U70" s="44" t="s">
        <v>14</v>
      </c>
      <c r="V70" s="96" t="s">
        <v>28</v>
      </c>
      <c r="W70" s="85">
        <v>20</v>
      </c>
      <c r="X70" s="40">
        <f t="shared" si="34"/>
        <v>160</v>
      </c>
      <c r="Y70" s="40">
        <f t="shared" si="27"/>
        <v>800</v>
      </c>
      <c r="Z70" s="33">
        <f t="shared" si="30"/>
        <v>0.24691358024691357</v>
      </c>
      <c r="AA70" s="37">
        <f t="shared" si="31"/>
        <v>1.9753086419753085</v>
      </c>
      <c r="AB70" s="70">
        <f t="shared" si="32"/>
        <v>9.8765432098765427</v>
      </c>
      <c r="AC70" s="73">
        <f>W70-'Headline Stats'!$B$6</f>
        <v>-9.4658653846153804</v>
      </c>
      <c r="AD70" s="34">
        <f>X70-'Headline Stats'!$B$7</f>
        <v>-64.690675241157521</v>
      </c>
      <c r="AE70" s="34">
        <f>Y70-'Headline Stats'!$B$8</f>
        <v>-285.80322580645156</v>
      </c>
      <c r="AF70" s="34">
        <f>Z70-'Headline Stats'!$B$13</f>
        <v>-0.20699369971801723</v>
      </c>
      <c r="AG70" s="34">
        <f>AA70-'Headline Stats'!$B$14</f>
        <v>-1.3653651296401121</v>
      </c>
      <c r="AH70" s="69">
        <f>AB70-'Headline Stats'!$B$15</f>
        <v>-6.2830612686379244</v>
      </c>
      <c r="AI70" s="76"/>
    </row>
    <row r="71" spans="1:35" x14ac:dyDescent="0.25">
      <c r="A71" s="21" t="s">
        <v>860</v>
      </c>
      <c r="B71" s="21" t="s">
        <v>861</v>
      </c>
      <c r="C71" s="22" t="s">
        <v>862</v>
      </c>
      <c r="D71" s="23"/>
      <c r="E71" s="24" t="s">
        <v>863</v>
      </c>
      <c r="F71" s="46" t="s">
        <v>864</v>
      </c>
      <c r="G71" s="23" t="s">
        <v>865</v>
      </c>
      <c r="H71" s="102" t="s">
        <v>24</v>
      </c>
      <c r="I71" s="75" t="s">
        <v>866</v>
      </c>
      <c r="J71" s="27" t="str">
        <f t="shared" si="26"/>
        <v>Dance Research Studio: DRS</v>
      </c>
      <c r="K71" s="28">
        <f t="shared" si="33"/>
        <v>32.808399000000001</v>
      </c>
      <c r="L71" s="28">
        <f t="shared" si="33"/>
        <v>22.965879300000001</v>
      </c>
      <c r="M71" s="29">
        <f t="shared" si="28"/>
        <v>753.47373146024074</v>
      </c>
      <c r="N71" s="23">
        <v>10</v>
      </c>
      <c r="O71" s="23">
        <v>7</v>
      </c>
      <c r="P71" s="111">
        <f t="shared" si="29"/>
        <v>70</v>
      </c>
      <c r="Q71" s="75" t="s">
        <v>28</v>
      </c>
      <c r="R71" s="23" t="s">
        <v>28</v>
      </c>
      <c r="S71" s="23" t="s">
        <v>14</v>
      </c>
      <c r="T71" s="23" t="s">
        <v>28</v>
      </c>
      <c r="U71" s="23" t="s">
        <v>14</v>
      </c>
      <c r="V71" s="95" t="s">
        <v>28</v>
      </c>
      <c r="W71" s="87">
        <v>12</v>
      </c>
      <c r="X71" s="50">
        <f t="shared" si="34"/>
        <v>96</v>
      </c>
      <c r="Y71" s="32">
        <f>10*8*5</f>
        <v>400</v>
      </c>
      <c r="Z71" s="33">
        <f t="shared" si="30"/>
        <v>0.17142857142857143</v>
      </c>
      <c r="AA71" s="33">
        <f t="shared" si="31"/>
        <v>1.3714285714285714</v>
      </c>
      <c r="AB71" s="69">
        <f t="shared" si="32"/>
        <v>5.7142857142857144</v>
      </c>
      <c r="AC71" s="73">
        <f>W71-'Headline Stats'!$B$6</f>
        <v>-17.46586538461538</v>
      </c>
      <c r="AD71" s="34">
        <f>X71-'Headline Stats'!$B$7</f>
        <v>-128.69067524115752</v>
      </c>
      <c r="AE71" s="34">
        <f>Y71-'Headline Stats'!$B$8</f>
        <v>-685.80322580645156</v>
      </c>
      <c r="AF71" s="34">
        <f>Z71-'Headline Stats'!$B$13</f>
        <v>-0.28247870853635937</v>
      </c>
      <c r="AG71" s="34">
        <f>AA71-'Headline Stats'!$B$14</f>
        <v>-1.9692452001868492</v>
      </c>
      <c r="AH71" s="69">
        <f>AB71-'Headline Stats'!$B$15</f>
        <v>-10.445318764228752</v>
      </c>
      <c r="AI71" s="75" t="s">
        <v>876</v>
      </c>
    </row>
    <row r="72" spans="1:35" x14ac:dyDescent="0.25">
      <c r="A72" s="27" t="s">
        <v>238</v>
      </c>
      <c r="B72" s="27" t="s">
        <v>239</v>
      </c>
      <c r="C72" s="27" t="s">
        <v>240</v>
      </c>
      <c r="D72" s="27"/>
      <c r="E72" s="27" t="s">
        <v>241</v>
      </c>
      <c r="F72" s="26" t="s">
        <v>242</v>
      </c>
      <c r="G72" s="26" t="s">
        <v>243</v>
      </c>
      <c r="H72" s="103" t="s">
        <v>244</v>
      </c>
      <c r="I72" s="77" t="s">
        <v>127</v>
      </c>
      <c r="J72" s="27" t="str">
        <f t="shared" si="26"/>
        <v>Danceworks: Studio 1</v>
      </c>
      <c r="K72" s="44">
        <f t="shared" si="33"/>
        <v>36.089238899999998</v>
      </c>
      <c r="L72" s="44">
        <f t="shared" si="33"/>
        <v>32.808399000000001</v>
      </c>
      <c r="M72" s="35">
        <f t="shared" si="28"/>
        <v>1184.030149437521</v>
      </c>
      <c r="N72" s="41">
        <v>11</v>
      </c>
      <c r="O72" s="41">
        <v>10</v>
      </c>
      <c r="P72" s="112">
        <f t="shared" si="29"/>
        <v>110</v>
      </c>
      <c r="Q72" s="115" t="s">
        <v>28</v>
      </c>
      <c r="R72" s="44" t="s">
        <v>28</v>
      </c>
      <c r="S72" s="44" t="s">
        <v>14</v>
      </c>
      <c r="T72" s="44" t="s">
        <v>28</v>
      </c>
      <c r="U72" s="44" t="s">
        <v>14</v>
      </c>
      <c r="V72" s="96" t="s">
        <v>28</v>
      </c>
      <c r="W72" s="85">
        <v>52</v>
      </c>
      <c r="X72" s="40">
        <f t="shared" si="34"/>
        <v>416</v>
      </c>
      <c r="Y72" s="40">
        <f t="shared" ref="Y72:Y81" si="35">X72*5</f>
        <v>2080</v>
      </c>
      <c r="Z72" s="33">
        <f t="shared" si="30"/>
        <v>0.47272727272727272</v>
      </c>
      <c r="AA72" s="37">
        <f t="shared" si="31"/>
        <v>3.7818181818181817</v>
      </c>
      <c r="AB72" s="70">
        <f t="shared" si="32"/>
        <v>18.90909090909091</v>
      </c>
      <c r="AC72" s="73">
        <f>W72-'Headline Stats'!$B$6</f>
        <v>22.53413461538462</v>
      </c>
      <c r="AD72" s="34">
        <f>X72-'Headline Stats'!$B$7</f>
        <v>191.30932475884248</v>
      </c>
      <c r="AE72" s="34">
        <f>Y72-'Headline Stats'!$B$8</f>
        <v>994.19677419354844</v>
      </c>
      <c r="AF72" s="34">
        <f>Z72-'Headline Stats'!$B$13</f>
        <v>1.8819992762341919E-2</v>
      </c>
      <c r="AG72" s="34">
        <f>AA72-'Headline Stats'!$B$14</f>
        <v>0.44114441020276107</v>
      </c>
      <c r="AH72" s="69">
        <f>AB72-'Headline Stats'!$B$15</f>
        <v>2.749486430576443</v>
      </c>
      <c r="AI72" s="76" t="s">
        <v>245</v>
      </c>
    </row>
    <row r="73" spans="1:35" x14ac:dyDescent="0.25">
      <c r="A73" s="27" t="s">
        <v>238</v>
      </c>
      <c r="B73" s="27" t="s">
        <v>239</v>
      </c>
      <c r="C73" s="27" t="s">
        <v>240</v>
      </c>
      <c r="D73" s="27"/>
      <c r="E73" s="27" t="s">
        <v>241</v>
      </c>
      <c r="F73" s="26" t="s">
        <v>242</v>
      </c>
      <c r="G73" s="26" t="s">
        <v>243</v>
      </c>
      <c r="H73" s="103" t="s">
        <v>244</v>
      </c>
      <c r="I73" s="77" t="s">
        <v>114</v>
      </c>
      <c r="J73" s="27" t="str">
        <f t="shared" si="26"/>
        <v>Danceworks: Studio 3</v>
      </c>
      <c r="K73" s="44">
        <f t="shared" si="33"/>
        <v>31.824147029999999</v>
      </c>
      <c r="L73" s="44">
        <f t="shared" si="33"/>
        <v>20.013123390000001</v>
      </c>
      <c r="M73" s="35">
        <f t="shared" si="28"/>
        <v>636.90058129289207</v>
      </c>
      <c r="N73" s="41">
        <v>9.6999999999999993</v>
      </c>
      <c r="O73" s="41">
        <v>6.1</v>
      </c>
      <c r="P73" s="112">
        <f t="shared" si="29"/>
        <v>59.169999999999995</v>
      </c>
      <c r="Q73" s="115" t="s">
        <v>28</v>
      </c>
      <c r="R73" s="44" t="s">
        <v>28</v>
      </c>
      <c r="S73" s="44" t="s">
        <v>14</v>
      </c>
      <c r="T73" s="44" t="s">
        <v>28</v>
      </c>
      <c r="U73" s="44" t="s">
        <v>14</v>
      </c>
      <c r="V73" s="96" t="s">
        <v>28</v>
      </c>
      <c r="W73" s="85">
        <v>40</v>
      </c>
      <c r="X73" s="40">
        <f t="shared" si="34"/>
        <v>320</v>
      </c>
      <c r="Y73" s="40">
        <f t="shared" si="35"/>
        <v>1600</v>
      </c>
      <c r="Z73" s="33">
        <f t="shared" si="30"/>
        <v>0.67601825249281733</v>
      </c>
      <c r="AA73" s="37">
        <f t="shared" si="31"/>
        <v>5.4081460199425386</v>
      </c>
      <c r="AB73" s="70">
        <f t="shared" si="32"/>
        <v>27.040730099712693</v>
      </c>
      <c r="AC73" s="73">
        <f>W73-'Headline Stats'!$B$6</f>
        <v>10.53413461538462</v>
      </c>
      <c r="AD73" s="34">
        <f>X73-'Headline Stats'!$B$7</f>
        <v>95.309324758842479</v>
      </c>
      <c r="AE73" s="34">
        <f>Y73-'Headline Stats'!$B$8</f>
        <v>514.19677419354844</v>
      </c>
      <c r="AF73" s="34">
        <f>Z73-'Headline Stats'!$B$13</f>
        <v>0.22211097252788653</v>
      </c>
      <c r="AG73" s="34">
        <f>AA73-'Headline Stats'!$B$14</f>
        <v>2.067472248327118</v>
      </c>
      <c r="AH73" s="69">
        <f>AB73-'Headline Stats'!$B$15</f>
        <v>10.881125621198226</v>
      </c>
      <c r="AI73" s="76" t="s">
        <v>245</v>
      </c>
    </row>
    <row r="74" spans="1:35" x14ac:dyDescent="0.25">
      <c r="A74" s="27" t="s">
        <v>238</v>
      </c>
      <c r="B74" s="27" t="s">
        <v>239</v>
      </c>
      <c r="C74" s="27" t="s">
        <v>240</v>
      </c>
      <c r="D74" s="27"/>
      <c r="E74" s="27" t="s">
        <v>241</v>
      </c>
      <c r="F74" s="26" t="s">
        <v>242</v>
      </c>
      <c r="G74" s="26" t="s">
        <v>243</v>
      </c>
      <c r="H74" s="103" t="s">
        <v>244</v>
      </c>
      <c r="I74" s="77" t="s">
        <v>117</v>
      </c>
      <c r="J74" s="27" t="str">
        <f t="shared" si="26"/>
        <v>Danceworks: Studio 5</v>
      </c>
      <c r="K74" s="44">
        <f t="shared" si="33"/>
        <v>36.089238899999998</v>
      </c>
      <c r="L74" s="44">
        <f t="shared" si="33"/>
        <v>20.997375360000003</v>
      </c>
      <c r="M74" s="35">
        <f t="shared" si="28"/>
        <v>757.77929564001352</v>
      </c>
      <c r="N74" s="41">
        <v>11</v>
      </c>
      <c r="O74" s="41">
        <v>6.4</v>
      </c>
      <c r="P74" s="112">
        <f t="shared" si="29"/>
        <v>70.400000000000006</v>
      </c>
      <c r="Q74" s="115" t="s">
        <v>28</v>
      </c>
      <c r="R74" s="44" t="s">
        <v>28</v>
      </c>
      <c r="S74" s="44" t="s">
        <v>14</v>
      </c>
      <c r="T74" s="44" t="s">
        <v>28</v>
      </c>
      <c r="U74" s="44" t="s">
        <v>14</v>
      </c>
      <c r="V74" s="96" t="s">
        <v>28</v>
      </c>
      <c r="W74" s="85">
        <v>46</v>
      </c>
      <c r="X74" s="40">
        <f t="shared" si="34"/>
        <v>368</v>
      </c>
      <c r="Y74" s="40">
        <f t="shared" si="35"/>
        <v>1840</v>
      </c>
      <c r="Z74" s="33">
        <f t="shared" si="30"/>
        <v>0.65340909090909083</v>
      </c>
      <c r="AA74" s="37">
        <f t="shared" si="31"/>
        <v>5.2272727272727266</v>
      </c>
      <c r="AB74" s="70">
        <f t="shared" si="32"/>
        <v>26.136363636363633</v>
      </c>
      <c r="AC74" s="73">
        <f>W74-'Headline Stats'!$B$6</f>
        <v>16.53413461538462</v>
      </c>
      <c r="AD74" s="34">
        <f>X74-'Headline Stats'!$B$7</f>
        <v>143.30932475884248</v>
      </c>
      <c r="AE74" s="34">
        <f>Y74-'Headline Stats'!$B$8</f>
        <v>754.19677419354844</v>
      </c>
      <c r="AF74" s="34">
        <f>Z74-'Headline Stats'!$B$13</f>
        <v>0.19950181094416003</v>
      </c>
      <c r="AG74" s="34">
        <f>AA74-'Headline Stats'!$B$14</f>
        <v>1.886598955657306</v>
      </c>
      <c r="AH74" s="69">
        <f>AB74-'Headline Stats'!$B$15</f>
        <v>9.9767591578491661</v>
      </c>
      <c r="AI74" s="76" t="s">
        <v>245</v>
      </c>
    </row>
    <row r="75" spans="1:35" x14ac:dyDescent="0.25">
      <c r="A75" s="27" t="s">
        <v>238</v>
      </c>
      <c r="B75" s="27" t="s">
        <v>239</v>
      </c>
      <c r="C75" s="27" t="s">
        <v>240</v>
      </c>
      <c r="D75" s="27"/>
      <c r="E75" s="27" t="s">
        <v>241</v>
      </c>
      <c r="F75" s="26" t="s">
        <v>242</v>
      </c>
      <c r="G75" s="26" t="s">
        <v>243</v>
      </c>
      <c r="H75" s="103" t="s">
        <v>244</v>
      </c>
      <c r="I75" s="77" t="s">
        <v>247</v>
      </c>
      <c r="J75" s="27" t="str">
        <f t="shared" si="26"/>
        <v>Danceworks: Studio 6</v>
      </c>
      <c r="K75" s="44">
        <f t="shared" si="33"/>
        <v>31.824147029999999</v>
      </c>
      <c r="L75" s="44">
        <f t="shared" si="33"/>
        <v>20.013123390000001</v>
      </c>
      <c r="M75" s="35">
        <f t="shared" si="28"/>
        <v>636.90058129289207</v>
      </c>
      <c r="N75" s="41">
        <v>9.6999999999999993</v>
      </c>
      <c r="O75" s="41">
        <v>6.1</v>
      </c>
      <c r="P75" s="112">
        <f t="shared" si="29"/>
        <v>59.169999999999995</v>
      </c>
      <c r="Q75" s="115" t="s">
        <v>28</v>
      </c>
      <c r="R75" s="44" t="s">
        <v>28</v>
      </c>
      <c r="S75" s="44" t="s">
        <v>14</v>
      </c>
      <c r="T75" s="44" t="s">
        <v>28</v>
      </c>
      <c r="U75" s="44" t="s">
        <v>14</v>
      </c>
      <c r="V75" s="96" t="s">
        <v>28</v>
      </c>
      <c r="W75" s="85">
        <v>40</v>
      </c>
      <c r="X75" s="40">
        <f t="shared" si="34"/>
        <v>320</v>
      </c>
      <c r="Y75" s="40">
        <f t="shared" si="35"/>
        <v>1600</v>
      </c>
      <c r="Z75" s="33">
        <f t="shared" si="30"/>
        <v>0.67601825249281733</v>
      </c>
      <c r="AA75" s="37">
        <f t="shared" si="31"/>
        <v>5.4081460199425386</v>
      </c>
      <c r="AB75" s="70">
        <f t="shared" si="32"/>
        <v>27.040730099712693</v>
      </c>
      <c r="AC75" s="73">
        <f>W75-'Headline Stats'!$B$6</f>
        <v>10.53413461538462</v>
      </c>
      <c r="AD75" s="34">
        <f>X75-'Headline Stats'!$B$7</f>
        <v>95.309324758842479</v>
      </c>
      <c r="AE75" s="34">
        <f>Y75-'Headline Stats'!$B$8</f>
        <v>514.19677419354844</v>
      </c>
      <c r="AF75" s="34">
        <f>Z75-'Headline Stats'!$B$13</f>
        <v>0.22211097252788653</v>
      </c>
      <c r="AG75" s="34">
        <f>AA75-'Headline Stats'!$B$14</f>
        <v>2.067472248327118</v>
      </c>
      <c r="AH75" s="69">
        <f>AB75-'Headline Stats'!$B$15</f>
        <v>10.881125621198226</v>
      </c>
      <c r="AI75" s="76" t="s">
        <v>245</v>
      </c>
    </row>
    <row r="76" spans="1:35" x14ac:dyDescent="0.25">
      <c r="A76" s="27" t="s">
        <v>238</v>
      </c>
      <c r="B76" s="27" t="s">
        <v>239</v>
      </c>
      <c r="C76" s="27" t="s">
        <v>240</v>
      </c>
      <c r="D76" s="27"/>
      <c r="E76" s="27" t="s">
        <v>241</v>
      </c>
      <c r="F76" s="26" t="s">
        <v>242</v>
      </c>
      <c r="G76" s="26" t="s">
        <v>243</v>
      </c>
      <c r="H76" s="103" t="s">
        <v>244</v>
      </c>
      <c r="I76" s="77" t="s">
        <v>248</v>
      </c>
      <c r="J76" s="27" t="str">
        <f t="shared" si="26"/>
        <v>Danceworks: Studio 10</v>
      </c>
      <c r="K76" s="44">
        <f t="shared" si="33"/>
        <v>39.698162789999998</v>
      </c>
      <c r="L76" s="44">
        <f t="shared" si="33"/>
        <v>31.16797905</v>
      </c>
      <c r="M76" s="35">
        <f t="shared" si="28"/>
        <v>1237.3115061622095</v>
      </c>
      <c r="N76" s="41">
        <v>12.1</v>
      </c>
      <c r="O76" s="41">
        <v>9.5</v>
      </c>
      <c r="P76" s="112">
        <f t="shared" si="29"/>
        <v>114.95</v>
      </c>
      <c r="Q76" s="115" t="s">
        <v>28</v>
      </c>
      <c r="R76" s="44" t="s">
        <v>28</v>
      </c>
      <c r="S76" s="44" t="s">
        <v>14</v>
      </c>
      <c r="T76" s="44" t="s">
        <v>28</v>
      </c>
      <c r="U76" s="44" t="s">
        <v>14</v>
      </c>
      <c r="V76" s="96" t="s">
        <v>28</v>
      </c>
      <c r="W76" s="85">
        <v>62</v>
      </c>
      <c r="X76" s="40">
        <f t="shared" si="34"/>
        <v>496</v>
      </c>
      <c r="Y76" s="40">
        <f t="shared" si="35"/>
        <v>2480</v>
      </c>
      <c r="Z76" s="33">
        <f t="shared" si="30"/>
        <v>0.53936494127881685</v>
      </c>
      <c r="AA76" s="37">
        <f t="shared" si="31"/>
        <v>4.3149195302305348</v>
      </c>
      <c r="AB76" s="70">
        <f t="shared" si="32"/>
        <v>21.574597651152676</v>
      </c>
      <c r="AC76" s="73">
        <f>W76-'Headline Stats'!$B$6</f>
        <v>32.534134615384616</v>
      </c>
      <c r="AD76" s="34">
        <f>X76-'Headline Stats'!$B$7</f>
        <v>271.30932475884248</v>
      </c>
      <c r="AE76" s="34">
        <f>Y76-'Headline Stats'!$B$8</f>
        <v>1394.1967741935484</v>
      </c>
      <c r="AF76" s="34">
        <f>Z76-'Headline Stats'!$B$13</f>
        <v>8.5457661313886046E-2</v>
      </c>
      <c r="AG76" s="34">
        <f>AA76-'Headline Stats'!$B$14</f>
        <v>0.97424575861511409</v>
      </c>
      <c r="AH76" s="69">
        <f>AB76-'Headline Stats'!$B$15</f>
        <v>5.4149931726382086</v>
      </c>
      <c r="AI76" s="76" t="s">
        <v>245</v>
      </c>
    </row>
    <row r="77" spans="1:35" x14ac:dyDescent="0.25">
      <c r="A77" s="27" t="s">
        <v>238</v>
      </c>
      <c r="B77" s="27" t="s">
        <v>239</v>
      </c>
      <c r="C77" s="27" t="s">
        <v>240</v>
      </c>
      <c r="D77" s="27"/>
      <c r="E77" s="27" t="s">
        <v>241</v>
      </c>
      <c r="F77" s="26" t="s">
        <v>242</v>
      </c>
      <c r="G77" s="26" t="s">
        <v>243</v>
      </c>
      <c r="H77" s="103" t="s">
        <v>244</v>
      </c>
      <c r="I77" s="77" t="s">
        <v>249</v>
      </c>
      <c r="J77" s="27" t="str">
        <f t="shared" si="26"/>
        <v>Danceworks: Studio 11</v>
      </c>
      <c r="K77" s="44">
        <f t="shared" si="33"/>
        <v>39.698162789999998</v>
      </c>
      <c r="L77" s="44">
        <f t="shared" si="33"/>
        <v>31.16797905</v>
      </c>
      <c r="M77" s="35">
        <f t="shared" si="28"/>
        <v>1237.3115061622095</v>
      </c>
      <c r="N77" s="41">
        <v>12.1</v>
      </c>
      <c r="O77" s="41">
        <v>9.5</v>
      </c>
      <c r="P77" s="112">
        <f t="shared" si="29"/>
        <v>114.95</v>
      </c>
      <c r="Q77" s="115" t="s">
        <v>28</v>
      </c>
      <c r="R77" s="44" t="s">
        <v>28</v>
      </c>
      <c r="S77" s="44" t="s">
        <v>14</v>
      </c>
      <c r="T77" s="44" t="s">
        <v>28</v>
      </c>
      <c r="U77" s="44" t="s">
        <v>14</v>
      </c>
      <c r="V77" s="96" t="s">
        <v>28</v>
      </c>
      <c r="W77" s="85">
        <v>60</v>
      </c>
      <c r="X77" s="40">
        <f t="shared" si="34"/>
        <v>480</v>
      </c>
      <c r="Y77" s="40">
        <f t="shared" si="35"/>
        <v>2400</v>
      </c>
      <c r="Z77" s="33">
        <f t="shared" si="30"/>
        <v>0.52196607220530666</v>
      </c>
      <c r="AA77" s="37">
        <f t="shared" si="31"/>
        <v>4.1757285776424533</v>
      </c>
      <c r="AB77" s="70">
        <f t="shared" si="32"/>
        <v>20.878642888212266</v>
      </c>
      <c r="AC77" s="73">
        <f>W77-'Headline Stats'!$B$6</f>
        <v>30.53413461538462</v>
      </c>
      <c r="AD77" s="34">
        <f>X77-'Headline Stats'!$B$7</f>
        <v>255.30932475884248</v>
      </c>
      <c r="AE77" s="34">
        <f>Y77-'Headline Stats'!$B$8</f>
        <v>1314.1967741935484</v>
      </c>
      <c r="AF77" s="34">
        <f>Z77-'Headline Stats'!$B$13</f>
        <v>6.8058792240375865E-2</v>
      </c>
      <c r="AG77" s="34">
        <f>AA77-'Headline Stats'!$B$14</f>
        <v>0.83505480602703264</v>
      </c>
      <c r="AH77" s="69">
        <f>AB77-'Headline Stats'!$B$15</f>
        <v>4.7190384096977986</v>
      </c>
      <c r="AI77" s="76" t="s">
        <v>245</v>
      </c>
    </row>
    <row r="78" spans="1:35" x14ac:dyDescent="0.25">
      <c r="A78" s="27" t="s">
        <v>238</v>
      </c>
      <c r="B78" s="27" t="s">
        <v>239</v>
      </c>
      <c r="C78" s="27" t="s">
        <v>240</v>
      </c>
      <c r="D78" s="27"/>
      <c r="E78" s="27" t="s">
        <v>241</v>
      </c>
      <c r="F78" s="26" t="s">
        <v>242</v>
      </c>
      <c r="G78" s="26" t="s">
        <v>243</v>
      </c>
      <c r="H78" s="103" t="s">
        <v>244</v>
      </c>
      <c r="I78" s="77" t="s">
        <v>250</v>
      </c>
      <c r="J78" s="27" t="str">
        <f t="shared" si="26"/>
        <v>Danceworks: Studio 4 (Mini)</v>
      </c>
      <c r="K78" s="44">
        <f t="shared" si="33"/>
        <v>14.763779550000001</v>
      </c>
      <c r="L78" s="44">
        <f t="shared" si="33"/>
        <v>9.8425197000000004</v>
      </c>
      <c r="M78" s="35">
        <f t="shared" si="28"/>
        <v>145.31279106733214</v>
      </c>
      <c r="N78" s="41">
        <v>4.5</v>
      </c>
      <c r="O78" s="41">
        <v>3</v>
      </c>
      <c r="P78" s="112">
        <f t="shared" si="29"/>
        <v>13.5</v>
      </c>
      <c r="Q78" s="115" t="s">
        <v>28</v>
      </c>
      <c r="R78" s="44" t="s">
        <v>28</v>
      </c>
      <c r="S78" s="44" t="s">
        <v>14</v>
      </c>
      <c r="T78" s="44" t="s">
        <v>28</v>
      </c>
      <c r="U78" s="44" t="s">
        <v>14</v>
      </c>
      <c r="V78" s="96" t="s">
        <v>28</v>
      </c>
      <c r="W78" s="85">
        <v>25</v>
      </c>
      <c r="X78" s="40">
        <f t="shared" si="34"/>
        <v>200</v>
      </c>
      <c r="Y78" s="40">
        <f t="shared" si="35"/>
        <v>1000</v>
      </c>
      <c r="Z78" s="33">
        <f t="shared" si="30"/>
        <v>1.8518518518518519</v>
      </c>
      <c r="AA78" s="37">
        <f t="shared" si="31"/>
        <v>14.814814814814815</v>
      </c>
      <c r="AB78" s="70">
        <f t="shared" si="32"/>
        <v>74.074074074074076</v>
      </c>
      <c r="AC78" s="73">
        <f>W78-'Headline Stats'!$B$6</f>
        <v>-4.4658653846153804</v>
      </c>
      <c r="AD78" s="34">
        <f>X78-'Headline Stats'!$B$7</f>
        <v>-24.690675241157521</v>
      </c>
      <c r="AE78" s="34">
        <f>Y78-'Headline Stats'!$B$8</f>
        <v>-85.803225806451564</v>
      </c>
      <c r="AF78" s="34">
        <f>Z78-'Headline Stats'!$B$13</f>
        <v>1.397944571886921</v>
      </c>
      <c r="AG78" s="34">
        <f>AA78-'Headline Stats'!$B$14</f>
        <v>11.474141043199394</v>
      </c>
      <c r="AH78" s="69">
        <f>AB78-'Headline Stats'!$B$15</f>
        <v>57.914469595559609</v>
      </c>
      <c r="AI78" s="76" t="s">
        <v>245</v>
      </c>
    </row>
    <row r="79" spans="1:35" x14ac:dyDescent="0.25">
      <c r="A79" s="21" t="s">
        <v>669</v>
      </c>
      <c r="B79" s="21" t="s">
        <v>673</v>
      </c>
      <c r="C79" s="22" t="s">
        <v>674</v>
      </c>
      <c r="D79" s="23"/>
      <c r="E79" s="24" t="s">
        <v>675</v>
      </c>
      <c r="F79" s="26" t="s">
        <v>676</v>
      </c>
      <c r="G79" s="26" t="s">
        <v>670</v>
      </c>
      <c r="H79" s="102"/>
      <c r="I79" s="81" t="s">
        <v>677</v>
      </c>
      <c r="J79" s="27" t="str">
        <f t="shared" si="26"/>
        <v>Diorama Arts Studios: 4 Large Rooms</v>
      </c>
      <c r="K79" s="28">
        <f t="shared" si="33"/>
        <v>27.887139150000003</v>
      </c>
      <c r="L79" s="28">
        <f t="shared" si="33"/>
        <v>27.887139150000003</v>
      </c>
      <c r="M79" s="29">
        <f t="shared" si="28"/>
        <v>777.69252997146293</v>
      </c>
      <c r="N79" s="23">
        <v>8.5</v>
      </c>
      <c r="O79" s="23">
        <v>8.5</v>
      </c>
      <c r="P79" s="111">
        <f t="shared" si="29"/>
        <v>72.25</v>
      </c>
      <c r="Q79" s="75" t="s">
        <v>14</v>
      </c>
      <c r="R79" s="23" t="s">
        <v>28</v>
      </c>
      <c r="S79" s="23" t="s">
        <v>28</v>
      </c>
      <c r="T79" s="23" t="s">
        <v>28</v>
      </c>
      <c r="U79" s="23" t="s">
        <v>28</v>
      </c>
      <c r="V79" s="95" t="s">
        <v>28</v>
      </c>
      <c r="W79" s="83">
        <f>X79/8</f>
        <v>21.25</v>
      </c>
      <c r="X79" s="32">
        <v>170</v>
      </c>
      <c r="Y79" s="50">
        <f t="shared" si="35"/>
        <v>850</v>
      </c>
      <c r="Z79" s="33">
        <f t="shared" si="30"/>
        <v>0.29411764705882354</v>
      </c>
      <c r="AA79" s="37">
        <f t="shared" si="31"/>
        <v>2.3529411764705883</v>
      </c>
      <c r="AB79" s="70">
        <f t="shared" si="32"/>
        <v>11.764705882352942</v>
      </c>
      <c r="AC79" s="73">
        <f>W79-'Headline Stats'!$B$6</f>
        <v>-8.2158653846153804</v>
      </c>
      <c r="AD79" s="34">
        <f>X79-'Headline Stats'!$B$7</f>
        <v>-54.690675241157521</v>
      </c>
      <c r="AE79" s="34">
        <f>Y79-'Headline Stats'!$B$8</f>
        <v>-235.80322580645156</v>
      </c>
      <c r="AF79" s="34">
        <f>Z79-'Headline Stats'!$B$13</f>
        <v>-0.15978963290610726</v>
      </c>
      <c r="AG79" s="34">
        <f>AA79-'Headline Stats'!$B$14</f>
        <v>-0.98773259514483236</v>
      </c>
      <c r="AH79" s="69">
        <f>AB79-'Headline Stats'!$B$15</f>
        <v>-4.394898596161525</v>
      </c>
      <c r="AI79" s="75" t="s">
        <v>683</v>
      </c>
    </row>
    <row r="80" spans="1:35" x14ac:dyDescent="0.25">
      <c r="A80" s="21" t="s">
        <v>669</v>
      </c>
      <c r="B80" s="21" t="s">
        <v>673</v>
      </c>
      <c r="C80" s="22" t="s">
        <v>674</v>
      </c>
      <c r="D80" s="23"/>
      <c r="E80" s="24" t="s">
        <v>675</v>
      </c>
      <c r="F80" s="26" t="s">
        <v>676</v>
      </c>
      <c r="G80" s="26" t="s">
        <v>670</v>
      </c>
      <c r="H80" s="102"/>
      <c r="I80" s="81" t="s">
        <v>679</v>
      </c>
      <c r="J80" s="27" t="str">
        <f t="shared" si="26"/>
        <v>Diorama Arts Studios: 4 Medium Rooms</v>
      </c>
      <c r="K80" s="28">
        <f t="shared" si="33"/>
        <v>29.527559100000001</v>
      </c>
      <c r="L80" s="28">
        <f t="shared" si="33"/>
        <v>21.325459350000003</v>
      </c>
      <c r="M80" s="29">
        <f t="shared" si="28"/>
        <v>629.68876129177272</v>
      </c>
      <c r="N80" s="23">
        <v>9</v>
      </c>
      <c r="O80" s="23">
        <v>6.5</v>
      </c>
      <c r="P80" s="111">
        <f t="shared" si="29"/>
        <v>58.5</v>
      </c>
      <c r="Q80" s="75" t="s">
        <v>14</v>
      </c>
      <c r="R80" s="23" t="s">
        <v>28</v>
      </c>
      <c r="S80" s="23" t="s">
        <v>28</v>
      </c>
      <c r="T80" s="23" t="s">
        <v>28</v>
      </c>
      <c r="U80" s="23" t="s">
        <v>28</v>
      </c>
      <c r="V80" s="95" t="s">
        <v>28</v>
      </c>
      <c r="W80" s="83">
        <f>X80/8</f>
        <v>18.75</v>
      </c>
      <c r="X80" s="32">
        <v>150</v>
      </c>
      <c r="Y80" s="50">
        <f t="shared" si="35"/>
        <v>750</v>
      </c>
      <c r="Z80" s="33">
        <f t="shared" si="30"/>
        <v>0.32051282051282054</v>
      </c>
      <c r="AA80" s="37">
        <f t="shared" si="31"/>
        <v>2.5641025641025643</v>
      </c>
      <c r="AB80" s="70">
        <f t="shared" si="32"/>
        <v>12.820512820512821</v>
      </c>
      <c r="AC80" s="73">
        <f>W80-'Headline Stats'!$B$6</f>
        <v>-10.71586538461538</v>
      </c>
      <c r="AD80" s="34">
        <f>X80-'Headline Stats'!$B$7</f>
        <v>-74.690675241157521</v>
      </c>
      <c r="AE80" s="34">
        <f>Y80-'Headline Stats'!$B$8</f>
        <v>-335.80322580645156</v>
      </c>
      <c r="AF80" s="34">
        <f>Z80-'Headline Stats'!$B$13</f>
        <v>-0.13339445945211026</v>
      </c>
      <c r="AG80" s="34">
        <f>AA80-'Headline Stats'!$B$14</f>
        <v>-0.77657120751285635</v>
      </c>
      <c r="AH80" s="69">
        <f>AB80-'Headline Stats'!$B$15</f>
        <v>-3.3390916580016459</v>
      </c>
      <c r="AI80" s="75" t="s">
        <v>683</v>
      </c>
    </row>
    <row r="81" spans="1:35" x14ac:dyDescent="0.25">
      <c r="A81" s="21" t="s">
        <v>669</v>
      </c>
      <c r="B81" s="21" t="s">
        <v>673</v>
      </c>
      <c r="C81" s="22" t="s">
        <v>674</v>
      </c>
      <c r="D81" s="23"/>
      <c r="E81" s="24" t="s">
        <v>675</v>
      </c>
      <c r="F81" s="26" t="s">
        <v>676</v>
      </c>
      <c r="G81" s="26" t="s">
        <v>670</v>
      </c>
      <c r="H81" s="102"/>
      <c r="I81" s="81" t="s">
        <v>678</v>
      </c>
      <c r="J81" s="27" t="str">
        <f t="shared" si="26"/>
        <v>Diorama Arts Studios: 4 Small Rooms</v>
      </c>
      <c r="K81" s="28">
        <f t="shared" si="33"/>
        <v>13.123359600000001</v>
      </c>
      <c r="L81" s="28">
        <f t="shared" si="33"/>
        <v>19.685039400000001</v>
      </c>
      <c r="M81" s="29">
        <f t="shared" si="28"/>
        <v>258.33385078636826</v>
      </c>
      <c r="N81" s="23">
        <v>4</v>
      </c>
      <c r="O81" s="23">
        <v>6</v>
      </c>
      <c r="P81" s="111">
        <f t="shared" si="29"/>
        <v>24</v>
      </c>
      <c r="Q81" s="75" t="s">
        <v>14</v>
      </c>
      <c r="R81" s="23" t="s">
        <v>28</v>
      </c>
      <c r="S81" s="23" t="s">
        <v>28</v>
      </c>
      <c r="T81" s="23" t="s">
        <v>28</v>
      </c>
      <c r="U81" s="23" t="s">
        <v>28</v>
      </c>
      <c r="V81" s="95" t="s">
        <v>28</v>
      </c>
      <c r="W81" s="83">
        <f>X81/8</f>
        <v>15</v>
      </c>
      <c r="X81" s="32">
        <v>120</v>
      </c>
      <c r="Y81" s="50">
        <f t="shared" si="35"/>
        <v>600</v>
      </c>
      <c r="Z81" s="33">
        <f t="shared" si="30"/>
        <v>0.625</v>
      </c>
      <c r="AA81" s="37">
        <f t="shared" si="31"/>
        <v>5</v>
      </c>
      <c r="AB81" s="70">
        <f t="shared" si="32"/>
        <v>25</v>
      </c>
      <c r="AC81" s="73">
        <f>W81-'Headline Stats'!$B$6</f>
        <v>-14.46586538461538</v>
      </c>
      <c r="AD81" s="34">
        <f>X81-'Headline Stats'!$B$7</f>
        <v>-104.69067524115752</v>
      </c>
      <c r="AE81" s="34">
        <f>Y81-'Headline Stats'!$B$8</f>
        <v>-485.80322580645156</v>
      </c>
      <c r="AF81" s="34">
        <f>Z81-'Headline Stats'!$B$13</f>
        <v>0.1710927200350692</v>
      </c>
      <c r="AG81" s="34">
        <f>AA81-'Headline Stats'!$B$14</f>
        <v>1.6593262283845793</v>
      </c>
      <c r="AH81" s="69">
        <f>AB81-'Headline Stats'!$B$15</f>
        <v>8.840395521485533</v>
      </c>
      <c r="AI81" s="75" t="s">
        <v>683</v>
      </c>
    </row>
    <row r="82" spans="1:35" x14ac:dyDescent="0.25">
      <c r="A82" s="41" t="s">
        <v>217</v>
      </c>
      <c r="B82" s="41" t="s">
        <v>218</v>
      </c>
      <c r="C82" s="41" t="s">
        <v>219</v>
      </c>
      <c r="D82" s="27"/>
      <c r="E82" s="41" t="s">
        <v>220</v>
      </c>
      <c r="F82" s="25" t="s">
        <v>221</v>
      </c>
      <c r="G82" s="25" t="s">
        <v>222</v>
      </c>
      <c r="H82" s="105" t="s">
        <v>257</v>
      </c>
      <c r="I82" s="77" t="s">
        <v>197</v>
      </c>
      <c r="J82" s="27" t="str">
        <f t="shared" si="26"/>
        <v>Dragon Hall: Main Hall</v>
      </c>
      <c r="K82" s="27">
        <v>43.3</v>
      </c>
      <c r="L82" s="27">
        <v>29.5</v>
      </c>
      <c r="M82" s="35">
        <f t="shared" si="28"/>
        <v>1277.3499999999999</v>
      </c>
      <c r="N82" s="27">
        <v>13.2</v>
      </c>
      <c r="O82" s="27">
        <v>9</v>
      </c>
      <c r="P82" s="112">
        <f t="shared" si="29"/>
        <v>118.8</v>
      </c>
      <c r="Q82" s="115" t="s">
        <v>14</v>
      </c>
      <c r="R82" s="44" t="s">
        <v>28</v>
      </c>
      <c r="S82" s="44" t="s">
        <v>14</v>
      </c>
      <c r="T82" s="44" t="s">
        <v>28</v>
      </c>
      <c r="U82" s="44" t="s">
        <v>14</v>
      </c>
      <c r="V82" s="96" t="s">
        <v>14</v>
      </c>
      <c r="W82" s="85">
        <v>60</v>
      </c>
      <c r="X82" s="36">
        <v>420</v>
      </c>
      <c r="Y82" s="36">
        <v>1870</v>
      </c>
      <c r="Z82" s="33">
        <f t="shared" si="30"/>
        <v>0.50505050505050508</v>
      </c>
      <c r="AA82" s="37">
        <f t="shared" si="31"/>
        <v>3.5353535353535355</v>
      </c>
      <c r="AB82" s="70">
        <f t="shared" si="32"/>
        <v>15.74074074074074</v>
      </c>
      <c r="AC82" s="73">
        <f>W82-'Headline Stats'!$B$6</f>
        <v>30.53413461538462</v>
      </c>
      <c r="AD82" s="34">
        <f>X82-'Headline Stats'!$B$7</f>
        <v>195.30932475884248</v>
      </c>
      <c r="AE82" s="34">
        <f>Y82-'Headline Stats'!$B$8</f>
        <v>784.19677419354844</v>
      </c>
      <c r="AF82" s="34">
        <f>Z82-'Headline Stats'!$B$13</f>
        <v>5.1143225085574284E-2</v>
      </c>
      <c r="AG82" s="34">
        <f>AA82-'Headline Stats'!$B$14</f>
        <v>0.1946797637381148</v>
      </c>
      <c r="AH82" s="69">
        <f>AB82-'Headline Stats'!$B$15</f>
        <v>-0.41886373777372654</v>
      </c>
      <c r="AI82" s="76"/>
    </row>
    <row r="83" spans="1:35" x14ac:dyDescent="0.25">
      <c r="A83" s="41" t="s">
        <v>217</v>
      </c>
      <c r="B83" s="41" t="s">
        <v>218</v>
      </c>
      <c r="C83" s="41" t="s">
        <v>219</v>
      </c>
      <c r="D83" s="27"/>
      <c r="E83" s="41" t="s">
        <v>220</v>
      </c>
      <c r="F83" s="25" t="s">
        <v>221</v>
      </c>
      <c r="G83" s="25" t="s">
        <v>222</v>
      </c>
      <c r="H83" s="105" t="s">
        <v>257</v>
      </c>
      <c r="I83" s="77" t="s">
        <v>223</v>
      </c>
      <c r="J83" s="27" t="str">
        <f t="shared" si="26"/>
        <v>Dragon Hall: Green Room</v>
      </c>
      <c r="K83" s="27">
        <v>28.9</v>
      </c>
      <c r="L83" s="27">
        <v>21.9</v>
      </c>
      <c r="M83" s="35">
        <f t="shared" si="28"/>
        <v>632.91</v>
      </c>
      <c r="N83" s="27">
        <v>8.8000000000000007</v>
      </c>
      <c r="O83" s="27">
        <v>6.7</v>
      </c>
      <c r="P83" s="112">
        <f t="shared" si="29"/>
        <v>58.960000000000008</v>
      </c>
      <c r="Q83" s="115" t="s">
        <v>14</v>
      </c>
      <c r="R83" s="44" t="s">
        <v>28</v>
      </c>
      <c r="S83" s="44" t="s">
        <v>14</v>
      </c>
      <c r="T83" s="44" t="s">
        <v>28</v>
      </c>
      <c r="U83" s="44" t="s">
        <v>28</v>
      </c>
      <c r="V83" s="96" t="s">
        <v>28</v>
      </c>
      <c r="W83" s="85">
        <v>50</v>
      </c>
      <c r="X83" s="36">
        <v>350</v>
      </c>
      <c r="Y83" s="36">
        <v>1530</v>
      </c>
      <c r="Z83" s="33">
        <f t="shared" si="30"/>
        <v>0.84803256445047481</v>
      </c>
      <c r="AA83" s="37">
        <f t="shared" si="31"/>
        <v>5.9362279511533238</v>
      </c>
      <c r="AB83" s="70">
        <f t="shared" si="32"/>
        <v>25.949796472184527</v>
      </c>
      <c r="AC83" s="73">
        <f>W83-'Headline Stats'!$B$6</f>
        <v>20.53413461538462</v>
      </c>
      <c r="AD83" s="34">
        <f>X83-'Headline Stats'!$B$7</f>
        <v>125.30932475884248</v>
      </c>
      <c r="AE83" s="34">
        <f>Y83-'Headline Stats'!$B$8</f>
        <v>444.19677419354844</v>
      </c>
      <c r="AF83" s="34">
        <f>Z83-'Headline Stats'!$B$13</f>
        <v>0.39412528448554401</v>
      </c>
      <c r="AG83" s="34">
        <f>AA83-'Headline Stats'!$B$14</f>
        <v>2.5955541795379031</v>
      </c>
      <c r="AH83" s="69">
        <f>AB83-'Headline Stats'!$B$15</f>
        <v>9.7901919936700601</v>
      </c>
      <c r="AI83" s="76"/>
    </row>
    <row r="84" spans="1:35" x14ac:dyDescent="0.25">
      <c r="A84" s="41" t="s">
        <v>217</v>
      </c>
      <c r="B84" s="41" t="s">
        <v>218</v>
      </c>
      <c r="C84" s="41" t="s">
        <v>219</v>
      </c>
      <c r="D84" s="27"/>
      <c r="E84" s="41" t="s">
        <v>220</v>
      </c>
      <c r="F84" s="25" t="s">
        <v>221</v>
      </c>
      <c r="G84" s="25" t="s">
        <v>222</v>
      </c>
      <c r="H84" s="105" t="s">
        <v>257</v>
      </c>
      <c r="I84" s="77" t="s">
        <v>85</v>
      </c>
      <c r="J84" s="27" t="str">
        <f t="shared" si="26"/>
        <v>Dragon Hall: Purple Room</v>
      </c>
      <c r="K84" s="27">
        <v>17</v>
      </c>
      <c r="L84" s="27">
        <v>14.1</v>
      </c>
      <c r="M84" s="35">
        <f t="shared" si="28"/>
        <v>239.7</v>
      </c>
      <c r="N84" s="27">
        <v>5.2</v>
      </c>
      <c r="O84" s="27">
        <v>4.3</v>
      </c>
      <c r="P84" s="112">
        <f t="shared" si="29"/>
        <v>22.36</v>
      </c>
      <c r="Q84" s="115" t="s">
        <v>14</v>
      </c>
      <c r="R84" s="44" t="s">
        <v>28</v>
      </c>
      <c r="S84" s="44" t="s">
        <v>14</v>
      </c>
      <c r="T84" s="44" t="s">
        <v>28</v>
      </c>
      <c r="U84" s="44" t="s">
        <v>28</v>
      </c>
      <c r="V84" s="96" t="s">
        <v>28</v>
      </c>
      <c r="W84" s="85">
        <v>40</v>
      </c>
      <c r="X84" s="36">
        <v>280</v>
      </c>
      <c r="Y84" s="36">
        <v>1190</v>
      </c>
      <c r="Z84" s="33">
        <f t="shared" si="30"/>
        <v>1.7889087656529516</v>
      </c>
      <c r="AA84" s="37">
        <f t="shared" si="31"/>
        <v>12.522361359570663</v>
      </c>
      <c r="AB84" s="70">
        <f t="shared" si="32"/>
        <v>53.220035778175315</v>
      </c>
      <c r="AC84" s="73">
        <f>W84-'Headline Stats'!$B$6</f>
        <v>10.53413461538462</v>
      </c>
      <c r="AD84" s="34">
        <f>X84-'Headline Stats'!$B$7</f>
        <v>55.309324758842479</v>
      </c>
      <c r="AE84" s="34">
        <f>Y84-'Headline Stats'!$B$8</f>
        <v>104.19677419354844</v>
      </c>
      <c r="AF84" s="34">
        <f>Z84-'Headline Stats'!$B$13</f>
        <v>1.3350014856880208</v>
      </c>
      <c r="AG84" s="34">
        <f>AA84-'Headline Stats'!$B$14</f>
        <v>9.181687587955242</v>
      </c>
      <c r="AH84" s="69">
        <f>AB84-'Headline Stats'!$B$15</f>
        <v>37.060431299660848</v>
      </c>
      <c r="AI84" s="76"/>
    </row>
    <row r="85" spans="1:35" x14ac:dyDescent="0.25">
      <c r="A85" s="41" t="s">
        <v>217</v>
      </c>
      <c r="B85" s="41" t="s">
        <v>218</v>
      </c>
      <c r="C85" s="41" t="s">
        <v>219</v>
      </c>
      <c r="D85" s="27"/>
      <c r="E85" s="41" t="s">
        <v>220</v>
      </c>
      <c r="F85" s="25" t="s">
        <v>221</v>
      </c>
      <c r="G85" s="25" t="s">
        <v>222</v>
      </c>
      <c r="H85" s="105" t="s">
        <v>257</v>
      </c>
      <c r="I85" s="77" t="s">
        <v>251</v>
      </c>
      <c r="J85" s="27" t="str">
        <f t="shared" si="26"/>
        <v>Dragon Hall: Meeting Room</v>
      </c>
      <c r="K85" s="44">
        <f>N85*3.2808399</f>
        <v>0</v>
      </c>
      <c r="L85" s="44">
        <f>O85*3.2808399</f>
        <v>21.325459350000003</v>
      </c>
      <c r="M85" s="35">
        <f t="shared" si="28"/>
        <v>0</v>
      </c>
      <c r="N85" s="27"/>
      <c r="O85" s="27">
        <v>6.5</v>
      </c>
      <c r="P85" s="112">
        <v>5.9</v>
      </c>
      <c r="Q85" s="115" t="s">
        <v>14</v>
      </c>
      <c r="R85" s="44" t="s">
        <v>28</v>
      </c>
      <c r="S85" s="44" t="s">
        <v>28</v>
      </c>
      <c r="T85" s="44" t="s">
        <v>28</v>
      </c>
      <c r="U85" s="44" t="s">
        <v>28</v>
      </c>
      <c r="V85" s="96" t="s">
        <v>28</v>
      </c>
      <c r="W85" s="85">
        <v>35</v>
      </c>
      <c r="X85" s="36">
        <v>245</v>
      </c>
      <c r="Y85" s="36">
        <v>1020</v>
      </c>
      <c r="Z85" s="33">
        <f t="shared" si="30"/>
        <v>5.9322033898305078</v>
      </c>
      <c r="AA85" s="37">
        <f t="shared" si="31"/>
        <v>41.525423728813557</v>
      </c>
      <c r="AB85" s="70">
        <f t="shared" si="32"/>
        <v>172.88135593220338</v>
      </c>
      <c r="AC85" s="73">
        <f>W85-'Headline Stats'!$B$6</f>
        <v>5.5341346153846196</v>
      </c>
      <c r="AD85" s="34">
        <f>X85-'Headline Stats'!$B$7</f>
        <v>20.309324758842479</v>
      </c>
      <c r="AE85" s="34">
        <f>Y85-'Headline Stats'!$B$8</f>
        <v>-65.803225806451564</v>
      </c>
      <c r="AF85" s="34">
        <f>Z85-'Headline Stats'!$B$13</f>
        <v>5.4782961098655774</v>
      </c>
      <c r="AG85" s="34">
        <f>AA85-'Headline Stats'!$B$14</f>
        <v>38.184749957198136</v>
      </c>
      <c r="AH85" s="69">
        <f>AB85-'Headline Stats'!$B$15</f>
        <v>156.72175145368891</v>
      </c>
      <c r="AI85" s="76" t="s">
        <v>252</v>
      </c>
    </row>
    <row r="86" spans="1:35" x14ac:dyDescent="0.25">
      <c r="A86" s="51" t="s">
        <v>263</v>
      </c>
      <c r="B86" s="27" t="s">
        <v>264</v>
      </c>
      <c r="C86" s="27" t="s">
        <v>265</v>
      </c>
      <c r="D86" s="27"/>
      <c r="E86" s="27" t="s">
        <v>266</v>
      </c>
      <c r="F86" s="26" t="s">
        <v>267</v>
      </c>
      <c r="G86" s="26" t="s">
        <v>268</v>
      </c>
      <c r="H86" s="103" t="s">
        <v>24</v>
      </c>
      <c r="I86" s="77" t="s">
        <v>127</v>
      </c>
      <c r="J86" s="27" t="str">
        <f t="shared" si="26"/>
        <v>English Touring Theatre: Studio 1</v>
      </c>
      <c r="K86" s="27">
        <v>32</v>
      </c>
      <c r="L86" s="27">
        <v>42.5</v>
      </c>
      <c r="M86" s="35">
        <f t="shared" si="28"/>
        <v>1360</v>
      </c>
      <c r="N86" s="41">
        <v>10</v>
      </c>
      <c r="O86" s="41">
        <v>13</v>
      </c>
      <c r="P86" s="112">
        <f t="shared" ref="P86:P129" si="36">N86*O86</f>
        <v>130</v>
      </c>
      <c r="Q86" s="115" t="s">
        <v>14</v>
      </c>
      <c r="R86" s="44" t="s">
        <v>28</v>
      </c>
      <c r="S86" s="44" t="s">
        <v>28</v>
      </c>
      <c r="T86" s="44" t="s">
        <v>28</v>
      </c>
      <c r="U86" s="44" t="s">
        <v>14</v>
      </c>
      <c r="V86" s="96" t="s">
        <v>14</v>
      </c>
      <c r="W86" s="85">
        <v>32.5</v>
      </c>
      <c r="X86" s="36">
        <v>250</v>
      </c>
      <c r="Y86" s="36">
        <v>1100</v>
      </c>
      <c r="Z86" s="33">
        <f t="shared" si="30"/>
        <v>0.25</v>
      </c>
      <c r="AA86" s="37">
        <f t="shared" si="31"/>
        <v>1.9230769230769231</v>
      </c>
      <c r="AB86" s="70">
        <f t="shared" si="32"/>
        <v>8.4615384615384617</v>
      </c>
      <c r="AC86" s="73">
        <f>W86-'Headline Stats'!$B$6</f>
        <v>3.0341346153846196</v>
      </c>
      <c r="AD86" s="34">
        <f>X86-'Headline Stats'!$B$7</f>
        <v>25.309324758842479</v>
      </c>
      <c r="AE86" s="34">
        <f>Y86-'Headline Stats'!$B$8</f>
        <v>14.196774193548436</v>
      </c>
      <c r="AF86" s="34">
        <f>Z86-'Headline Stats'!$B$13</f>
        <v>-0.2039072799649308</v>
      </c>
      <c r="AG86" s="34">
        <f>AA86-'Headline Stats'!$B$14</f>
        <v>-1.4175968485384975</v>
      </c>
      <c r="AH86" s="69">
        <f>AB86-'Headline Stats'!$B$15</f>
        <v>-7.6980660169760053</v>
      </c>
      <c r="AI86" s="76" t="s">
        <v>603</v>
      </c>
    </row>
    <row r="87" spans="1:35" x14ac:dyDescent="0.25">
      <c r="A87" s="41" t="s">
        <v>269</v>
      </c>
      <c r="B87" s="41" t="s">
        <v>270</v>
      </c>
      <c r="C87" s="41" t="s">
        <v>271</v>
      </c>
      <c r="D87" s="41"/>
      <c r="E87" s="41" t="s">
        <v>272</v>
      </c>
      <c r="F87" s="25" t="s">
        <v>273</v>
      </c>
      <c r="G87" s="25" t="s">
        <v>274</v>
      </c>
      <c r="H87" s="105" t="s">
        <v>275</v>
      </c>
      <c r="I87" s="77" t="s">
        <v>113</v>
      </c>
      <c r="J87" s="27" t="str">
        <f t="shared" si="26"/>
        <v>Etcetera Theatre: Theatre</v>
      </c>
      <c r="K87" s="44">
        <f>N87*3.2808399</f>
        <v>17.716535460000003</v>
      </c>
      <c r="L87" s="44">
        <f>O87*3.2808399</f>
        <v>12.139107630000002</v>
      </c>
      <c r="M87" s="44">
        <f t="shared" si="28"/>
        <v>215.06293077965162</v>
      </c>
      <c r="N87" s="41">
        <v>5.4</v>
      </c>
      <c r="O87" s="41">
        <v>3.7</v>
      </c>
      <c r="P87" s="113">
        <f t="shared" si="36"/>
        <v>19.980000000000004</v>
      </c>
      <c r="Q87" s="115" t="s">
        <v>28</v>
      </c>
      <c r="R87" s="44" t="s">
        <v>28</v>
      </c>
      <c r="S87" s="44" t="s">
        <v>14</v>
      </c>
      <c r="T87" s="44" t="s">
        <v>14</v>
      </c>
      <c r="U87" s="44" t="s">
        <v>28</v>
      </c>
      <c r="V87" s="96" t="s">
        <v>28</v>
      </c>
      <c r="W87" s="85">
        <v>10</v>
      </c>
      <c r="X87" s="36">
        <v>65</v>
      </c>
      <c r="Y87" s="40">
        <f>X87*5</f>
        <v>325</v>
      </c>
      <c r="Z87" s="33">
        <f t="shared" si="30"/>
        <v>0.50050050050050043</v>
      </c>
      <c r="AA87" s="37">
        <f t="shared" si="31"/>
        <v>3.2532532532532525</v>
      </c>
      <c r="AB87" s="70">
        <f t="shared" si="32"/>
        <v>16.266266266266264</v>
      </c>
      <c r="AC87" s="73">
        <f>W87-'Headline Stats'!$B$6</f>
        <v>-19.46586538461538</v>
      </c>
      <c r="AD87" s="34">
        <f>X87-'Headline Stats'!$B$7</f>
        <v>-159.69067524115752</v>
      </c>
      <c r="AE87" s="34">
        <f>Y87-'Headline Stats'!$B$8</f>
        <v>-760.80322580645156</v>
      </c>
      <c r="AF87" s="34">
        <f>Z87-'Headline Stats'!$B$13</f>
        <v>4.6593220535569635E-2</v>
      </c>
      <c r="AG87" s="34">
        <f>AA87-'Headline Stats'!$B$14</f>
        <v>-8.7420518362168131E-2</v>
      </c>
      <c r="AH87" s="69">
        <f>AB87-'Headline Stats'!$B$15</f>
        <v>0.10666178775179702</v>
      </c>
      <c r="AI87" s="77"/>
    </row>
    <row r="88" spans="1:35" x14ac:dyDescent="0.25">
      <c r="A88" s="21" t="s">
        <v>725</v>
      </c>
      <c r="B88" s="21" t="s">
        <v>761</v>
      </c>
      <c r="C88" s="22" t="s">
        <v>762</v>
      </c>
      <c r="D88" s="23"/>
      <c r="E88" s="24" t="s">
        <v>726</v>
      </c>
      <c r="F88" s="26" t="s">
        <v>727</v>
      </c>
      <c r="G88" s="26" t="s">
        <v>728</v>
      </c>
      <c r="H88" s="102" t="s">
        <v>275</v>
      </c>
      <c r="I88" s="81" t="s">
        <v>386</v>
      </c>
      <c r="J88" s="27" t="str">
        <f t="shared" si="26"/>
        <v>Exchange Theatre: Rehearsal Room</v>
      </c>
      <c r="K88" s="28">
        <f>N88*3.2808399</f>
        <v>23.425196885999998</v>
      </c>
      <c r="L88" s="28">
        <f>O88*3.2808399</f>
        <v>16.272965903999999</v>
      </c>
      <c r="M88" s="29">
        <f t="shared" si="28"/>
        <v>381.19743022036494</v>
      </c>
      <c r="N88" s="23">
        <v>7.14</v>
      </c>
      <c r="O88" s="29">
        <v>4.96</v>
      </c>
      <c r="P88" s="111">
        <f t="shared" si="36"/>
        <v>35.414400000000001</v>
      </c>
      <c r="Q88" s="75" t="s">
        <v>28</v>
      </c>
      <c r="R88" s="23" t="s">
        <v>28</v>
      </c>
      <c r="S88" s="23" t="s">
        <v>14</v>
      </c>
      <c r="T88" s="23" t="s">
        <v>14</v>
      </c>
      <c r="U88" s="23" t="s">
        <v>28</v>
      </c>
      <c r="V88" s="95" t="s">
        <v>14</v>
      </c>
      <c r="W88" s="87">
        <v>12</v>
      </c>
      <c r="X88" s="32">
        <v>70</v>
      </c>
      <c r="Y88" s="32">
        <v>300</v>
      </c>
      <c r="Z88" s="33">
        <f>W88/O88</f>
        <v>2.4193548387096775</v>
      </c>
      <c r="AA88" s="37">
        <f t="shared" si="31"/>
        <v>1.9765970904490828</v>
      </c>
      <c r="AB88" s="70">
        <f t="shared" si="32"/>
        <v>8.4711303876389259</v>
      </c>
      <c r="AC88" s="73">
        <f>W88-'Headline Stats'!$B$6</f>
        <v>-17.46586538461538</v>
      </c>
      <c r="AD88" s="34">
        <f>X88-'Headline Stats'!$B$7</f>
        <v>-154.69067524115752</v>
      </c>
      <c r="AE88" s="34">
        <f>Y88-'Headline Stats'!$B$8</f>
        <v>-785.80322580645156</v>
      </c>
      <c r="AF88" s="34">
        <f>Z88-'Headline Stats'!$B$13</f>
        <v>1.9654475587447466</v>
      </c>
      <c r="AG88" s="34">
        <f>AA88-'Headline Stats'!$B$14</f>
        <v>-1.3640766811663378</v>
      </c>
      <c r="AH88" s="69">
        <f>AB88-'Headline Stats'!$B$15</f>
        <v>-7.6884740908755411</v>
      </c>
      <c r="AI88" s="75"/>
    </row>
    <row r="89" spans="1:35" x14ac:dyDescent="0.25">
      <c r="A89" s="27" t="s">
        <v>276</v>
      </c>
      <c r="B89" s="27" t="s">
        <v>277</v>
      </c>
      <c r="C89" s="27" t="s">
        <v>278</v>
      </c>
      <c r="D89" s="27"/>
      <c r="E89" s="27" t="s">
        <v>279</v>
      </c>
      <c r="F89" s="26" t="s">
        <v>280</v>
      </c>
      <c r="G89" s="26" t="s">
        <v>281</v>
      </c>
      <c r="H89" s="103" t="s">
        <v>24</v>
      </c>
      <c r="I89" s="77" t="s">
        <v>127</v>
      </c>
      <c r="J89" s="27" t="str">
        <f t="shared" si="26"/>
        <v>Expressions Studios: Studio 1</v>
      </c>
      <c r="K89" s="27">
        <v>13</v>
      </c>
      <c r="L89" s="27">
        <v>22</v>
      </c>
      <c r="M89" s="35">
        <f t="shared" si="28"/>
        <v>286</v>
      </c>
      <c r="N89" s="41">
        <v>4</v>
      </c>
      <c r="O89" s="41">
        <v>7</v>
      </c>
      <c r="P89" s="112">
        <f t="shared" si="36"/>
        <v>28</v>
      </c>
      <c r="Q89" s="115" t="s">
        <v>28</v>
      </c>
      <c r="R89" s="44" t="s">
        <v>28</v>
      </c>
      <c r="S89" s="44" t="s">
        <v>14</v>
      </c>
      <c r="T89" s="44" t="s">
        <v>28</v>
      </c>
      <c r="U89" s="44" t="s">
        <v>14</v>
      </c>
      <c r="V89" s="96" t="s">
        <v>28</v>
      </c>
      <c r="W89" s="85">
        <v>16</v>
      </c>
      <c r="X89" s="40">
        <f t="shared" ref="X89:X95" si="37">W89*8</f>
        <v>128</v>
      </c>
      <c r="Y89" s="40">
        <f t="shared" ref="Y89:Y95" si="38">X89*5</f>
        <v>640</v>
      </c>
      <c r="Z89" s="33">
        <f t="shared" ref="Z89:Z129" si="39">W89/P89</f>
        <v>0.5714285714285714</v>
      </c>
      <c r="AA89" s="37">
        <f t="shared" si="31"/>
        <v>4.5714285714285712</v>
      </c>
      <c r="AB89" s="70">
        <f t="shared" si="32"/>
        <v>22.857142857142858</v>
      </c>
      <c r="AC89" s="73">
        <f>W89-'Headline Stats'!$B$6</f>
        <v>-13.46586538461538</v>
      </c>
      <c r="AD89" s="34">
        <f>X89-'Headline Stats'!$B$7</f>
        <v>-96.690675241157521</v>
      </c>
      <c r="AE89" s="34">
        <f>Y89-'Headline Stats'!$B$8</f>
        <v>-445.80322580645156</v>
      </c>
      <c r="AF89" s="34">
        <f>Z89-'Headline Stats'!$B$13</f>
        <v>0.1175212914636406</v>
      </c>
      <c r="AG89" s="34">
        <f>AA89-'Headline Stats'!$B$14</f>
        <v>1.2307547998131505</v>
      </c>
      <c r="AH89" s="69">
        <f>AB89-'Headline Stats'!$B$15</f>
        <v>6.6975383786283906</v>
      </c>
      <c r="AI89" s="76"/>
    </row>
    <row r="90" spans="1:35" x14ac:dyDescent="0.25">
      <c r="A90" s="27" t="s">
        <v>276</v>
      </c>
      <c r="B90" s="27" t="s">
        <v>277</v>
      </c>
      <c r="C90" s="27" t="s">
        <v>278</v>
      </c>
      <c r="D90" s="27"/>
      <c r="E90" s="27" t="s">
        <v>279</v>
      </c>
      <c r="F90" s="26" t="s">
        <v>280</v>
      </c>
      <c r="G90" s="26" t="s">
        <v>281</v>
      </c>
      <c r="H90" s="103" t="s">
        <v>24</v>
      </c>
      <c r="I90" s="77" t="s">
        <v>128</v>
      </c>
      <c r="J90" s="27" t="str">
        <f t="shared" si="26"/>
        <v>Expressions Studios: Studio 2</v>
      </c>
      <c r="K90" s="27">
        <v>36</v>
      </c>
      <c r="L90" s="27">
        <v>23</v>
      </c>
      <c r="M90" s="35">
        <f t="shared" si="28"/>
        <v>828</v>
      </c>
      <c r="N90" s="41">
        <v>11</v>
      </c>
      <c r="O90" s="41">
        <v>7</v>
      </c>
      <c r="P90" s="112">
        <f t="shared" si="36"/>
        <v>77</v>
      </c>
      <c r="Q90" s="115" t="s">
        <v>28</v>
      </c>
      <c r="R90" s="44" t="s">
        <v>28</v>
      </c>
      <c r="S90" s="44" t="s">
        <v>14</v>
      </c>
      <c r="T90" s="44" t="s">
        <v>28</v>
      </c>
      <c r="U90" s="44" t="s">
        <v>14</v>
      </c>
      <c r="V90" s="96" t="s">
        <v>28</v>
      </c>
      <c r="W90" s="85">
        <v>21</v>
      </c>
      <c r="X90" s="40">
        <f t="shared" si="37"/>
        <v>168</v>
      </c>
      <c r="Y90" s="40">
        <f t="shared" si="38"/>
        <v>840</v>
      </c>
      <c r="Z90" s="33">
        <f t="shared" si="39"/>
        <v>0.27272727272727271</v>
      </c>
      <c r="AA90" s="37">
        <f t="shared" si="31"/>
        <v>2.1818181818181817</v>
      </c>
      <c r="AB90" s="70">
        <f t="shared" si="32"/>
        <v>10.909090909090908</v>
      </c>
      <c r="AC90" s="73">
        <f>W90-'Headline Stats'!$B$6</f>
        <v>-8.4658653846153804</v>
      </c>
      <c r="AD90" s="34">
        <f>X90-'Headline Stats'!$B$7</f>
        <v>-56.690675241157521</v>
      </c>
      <c r="AE90" s="34">
        <f>Y90-'Headline Stats'!$B$8</f>
        <v>-245.80322580645156</v>
      </c>
      <c r="AF90" s="34">
        <f>Z90-'Headline Stats'!$B$13</f>
        <v>-0.18118000723765809</v>
      </c>
      <c r="AG90" s="34">
        <f>AA90-'Headline Stats'!$B$14</f>
        <v>-1.158855589797239</v>
      </c>
      <c r="AH90" s="69">
        <f>AB90-'Headline Stats'!$B$15</f>
        <v>-5.2505135694235587</v>
      </c>
      <c r="AI90" s="76"/>
    </row>
    <row r="91" spans="1:35" x14ac:dyDescent="0.25">
      <c r="A91" s="27" t="s">
        <v>276</v>
      </c>
      <c r="B91" s="27" t="s">
        <v>277</v>
      </c>
      <c r="C91" s="27" t="s">
        <v>278</v>
      </c>
      <c r="D91" s="27"/>
      <c r="E91" s="27" t="s">
        <v>279</v>
      </c>
      <c r="F91" s="26" t="s">
        <v>280</v>
      </c>
      <c r="G91" s="26" t="s">
        <v>281</v>
      </c>
      <c r="H91" s="103" t="s">
        <v>24</v>
      </c>
      <c r="I91" s="77" t="s">
        <v>114</v>
      </c>
      <c r="J91" s="27" t="str">
        <f t="shared" si="26"/>
        <v>Expressions Studios: Studio 3</v>
      </c>
      <c r="K91" s="27">
        <v>36</v>
      </c>
      <c r="L91" s="27">
        <v>42</v>
      </c>
      <c r="M91" s="35">
        <f t="shared" si="28"/>
        <v>1512</v>
      </c>
      <c r="N91" s="41">
        <v>11</v>
      </c>
      <c r="O91" s="41">
        <v>13</v>
      </c>
      <c r="P91" s="112">
        <f t="shared" si="36"/>
        <v>143</v>
      </c>
      <c r="Q91" s="115" t="s">
        <v>28</v>
      </c>
      <c r="R91" s="44" t="s">
        <v>28</v>
      </c>
      <c r="S91" s="44" t="s">
        <v>14</v>
      </c>
      <c r="T91" s="44" t="s">
        <v>28</v>
      </c>
      <c r="U91" s="44" t="s">
        <v>14</v>
      </c>
      <c r="V91" s="96" t="s">
        <v>28</v>
      </c>
      <c r="W91" s="85">
        <v>23</v>
      </c>
      <c r="X91" s="40">
        <f t="shared" si="37"/>
        <v>184</v>
      </c>
      <c r="Y91" s="40">
        <f t="shared" si="38"/>
        <v>920</v>
      </c>
      <c r="Z91" s="33">
        <f t="shared" si="39"/>
        <v>0.16083916083916083</v>
      </c>
      <c r="AA91" s="37">
        <f t="shared" si="31"/>
        <v>1.2867132867132867</v>
      </c>
      <c r="AB91" s="70">
        <f t="shared" si="32"/>
        <v>6.4335664335664333</v>
      </c>
      <c r="AC91" s="73">
        <f>W91-'Headline Stats'!$B$6</f>
        <v>-6.4658653846153804</v>
      </c>
      <c r="AD91" s="34">
        <f>X91-'Headline Stats'!$B$7</f>
        <v>-40.690675241157521</v>
      </c>
      <c r="AE91" s="34">
        <f>Y91-'Headline Stats'!$B$8</f>
        <v>-165.80322580645156</v>
      </c>
      <c r="AF91" s="34">
        <f>Z91-'Headline Stats'!$B$13</f>
        <v>-0.29306811912576997</v>
      </c>
      <c r="AG91" s="34">
        <f>AA91-'Headline Stats'!$B$14</f>
        <v>-2.053960484902134</v>
      </c>
      <c r="AH91" s="69">
        <f>AB91-'Headline Stats'!$B$15</f>
        <v>-9.7260380449480337</v>
      </c>
      <c r="AI91" s="76"/>
    </row>
    <row r="92" spans="1:35" x14ac:dyDescent="0.25">
      <c r="A92" s="27" t="s">
        <v>276</v>
      </c>
      <c r="B92" s="27" t="s">
        <v>277</v>
      </c>
      <c r="C92" s="27" t="s">
        <v>278</v>
      </c>
      <c r="D92" s="27"/>
      <c r="E92" s="27" t="s">
        <v>279</v>
      </c>
      <c r="F92" s="26" t="s">
        <v>280</v>
      </c>
      <c r="G92" s="26" t="s">
        <v>281</v>
      </c>
      <c r="H92" s="103" t="s">
        <v>24</v>
      </c>
      <c r="I92" s="77" t="s">
        <v>129</v>
      </c>
      <c r="J92" s="27" t="str">
        <f t="shared" si="26"/>
        <v>Expressions Studios: Studio 4</v>
      </c>
      <c r="K92" s="27">
        <v>22</v>
      </c>
      <c r="L92" s="27">
        <v>36</v>
      </c>
      <c r="M92" s="35">
        <f t="shared" si="28"/>
        <v>792</v>
      </c>
      <c r="N92" s="41">
        <v>7</v>
      </c>
      <c r="O92" s="41">
        <v>11</v>
      </c>
      <c r="P92" s="112">
        <f t="shared" si="36"/>
        <v>77</v>
      </c>
      <c r="Q92" s="115" t="s">
        <v>28</v>
      </c>
      <c r="R92" s="44" t="s">
        <v>28</v>
      </c>
      <c r="S92" s="44" t="s">
        <v>14</v>
      </c>
      <c r="T92" s="44" t="s">
        <v>28</v>
      </c>
      <c r="U92" s="44" t="s">
        <v>14</v>
      </c>
      <c r="V92" s="96" t="s">
        <v>28</v>
      </c>
      <c r="W92" s="85">
        <v>21</v>
      </c>
      <c r="X92" s="40">
        <f t="shared" si="37"/>
        <v>168</v>
      </c>
      <c r="Y92" s="40">
        <f t="shared" si="38"/>
        <v>840</v>
      </c>
      <c r="Z92" s="33">
        <f t="shared" si="39"/>
        <v>0.27272727272727271</v>
      </c>
      <c r="AA92" s="37">
        <f t="shared" si="31"/>
        <v>2.1818181818181817</v>
      </c>
      <c r="AB92" s="70">
        <f t="shared" si="32"/>
        <v>10.909090909090908</v>
      </c>
      <c r="AC92" s="73">
        <f>W92-'Headline Stats'!$B$6</f>
        <v>-8.4658653846153804</v>
      </c>
      <c r="AD92" s="34">
        <f>X92-'Headline Stats'!$B$7</f>
        <v>-56.690675241157521</v>
      </c>
      <c r="AE92" s="34">
        <f>Y92-'Headline Stats'!$B$8</f>
        <v>-245.80322580645156</v>
      </c>
      <c r="AF92" s="34">
        <f>Z92-'Headline Stats'!$B$13</f>
        <v>-0.18118000723765809</v>
      </c>
      <c r="AG92" s="34">
        <f>AA92-'Headline Stats'!$B$14</f>
        <v>-1.158855589797239</v>
      </c>
      <c r="AH92" s="69">
        <f>AB92-'Headline Stats'!$B$15</f>
        <v>-5.2505135694235587</v>
      </c>
      <c r="AI92" s="76"/>
    </row>
    <row r="93" spans="1:35" x14ac:dyDescent="0.25">
      <c r="A93" s="27" t="s">
        <v>283</v>
      </c>
      <c r="B93" s="27" t="s">
        <v>284</v>
      </c>
      <c r="C93" s="27" t="s">
        <v>285</v>
      </c>
      <c r="D93" s="27"/>
      <c r="E93" s="27" t="s">
        <v>286</v>
      </c>
      <c r="F93" s="26" t="s">
        <v>287</v>
      </c>
      <c r="G93" s="26" t="s">
        <v>288</v>
      </c>
      <c r="H93" s="103" t="s">
        <v>24</v>
      </c>
      <c r="I93" s="77" t="s">
        <v>290</v>
      </c>
      <c r="J93" s="27" t="str">
        <f t="shared" si="26"/>
        <v>Factory Fitness and Dance Centre: New York</v>
      </c>
      <c r="K93" s="27">
        <v>38</v>
      </c>
      <c r="L93" s="27">
        <v>45</v>
      </c>
      <c r="M93" s="35">
        <f t="shared" si="28"/>
        <v>1710</v>
      </c>
      <c r="N93" s="44">
        <f t="shared" ref="N93:O95" si="40">K93*0.3048</f>
        <v>11.5824</v>
      </c>
      <c r="O93" s="44">
        <f t="shared" si="40"/>
        <v>13.716000000000001</v>
      </c>
      <c r="P93" s="112">
        <f t="shared" si="36"/>
        <v>158.86419840000002</v>
      </c>
      <c r="Q93" s="115" t="s">
        <v>28</v>
      </c>
      <c r="R93" s="44" t="s">
        <v>28</v>
      </c>
      <c r="S93" s="44" t="s">
        <v>14</v>
      </c>
      <c r="T93" s="44" t="s">
        <v>28</v>
      </c>
      <c r="U93" s="44" t="s">
        <v>14</v>
      </c>
      <c r="V93" s="96" t="s">
        <v>28</v>
      </c>
      <c r="W93" s="85">
        <v>25</v>
      </c>
      <c r="X93" s="40">
        <f t="shared" si="37"/>
        <v>200</v>
      </c>
      <c r="Y93" s="40">
        <f t="shared" si="38"/>
        <v>1000</v>
      </c>
      <c r="Z93" s="33">
        <f t="shared" si="39"/>
        <v>0.15736711135540526</v>
      </c>
      <c r="AA93" s="37">
        <f t="shared" si="31"/>
        <v>1.2589368908432421</v>
      </c>
      <c r="AB93" s="70">
        <f t="shared" si="32"/>
        <v>6.2946844542162115</v>
      </c>
      <c r="AC93" s="73">
        <f>W93-'Headline Stats'!$B$6</f>
        <v>-4.4658653846153804</v>
      </c>
      <c r="AD93" s="34">
        <f>X93-'Headline Stats'!$B$7</f>
        <v>-24.690675241157521</v>
      </c>
      <c r="AE93" s="34">
        <f>Y93-'Headline Stats'!$B$8</f>
        <v>-85.803225806451564</v>
      </c>
      <c r="AF93" s="34">
        <f>Z93-'Headline Stats'!$B$13</f>
        <v>-0.29654016860952553</v>
      </c>
      <c r="AG93" s="34">
        <f>AA93-'Headline Stats'!$B$14</f>
        <v>-2.0817368807721786</v>
      </c>
      <c r="AH93" s="69">
        <f>AB93-'Headline Stats'!$B$15</f>
        <v>-9.8649200242982555</v>
      </c>
      <c r="AI93" s="80" t="s">
        <v>603</v>
      </c>
    </row>
    <row r="94" spans="1:35" x14ac:dyDescent="0.25">
      <c r="A94" s="27" t="s">
        <v>283</v>
      </c>
      <c r="B94" s="27" t="s">
        <v>284</v>
      </c>
      <c r="C94" s="27" t="s">
        <v>285</v>
      </c>
      <c r="D94" s="27"/>
      <c r="E94" s="27" t="s">
        <v>286</v>
      </c>
      <c r="F94" s="26" t="s">
        <v>287</v>
      </c>
      <c r="G94" s="26" t="s">
        <v>288</v>
      </c>
      <c r="H94" s="103" t="s">
        <v>24</v>
      </c>
      <c r="I94" s="77" t="s">
        <v>291</v>
      </c>
      <c r="J94" s="27" t="str">
        <f t="shared" si="26"/>
        <v>Factory Fitness and Dance Centre: Havana</v>
      </c>
      <c r="K94" s="27">
        <v>38</v>
      </c>
      <c r="L94" s="27">
        <v>30</v>
      </c>
      <c r="M94" s="35">
        <f t="shared" si="28"/>
        <v>1140</v>
      </c>
      <c r="N94" s="44">
        <f t="shared" si="40"/>
        <v>11.5824</v>
      </c>
      <c r="O94" s="44">
        <f t="shared" si="40"/>
        <v>9.1440000000000001</v>
      </c>
      <c r="P94" s="112">
        <f t="shared" si="36"/>
        <v>105.9094656</v>
      </c>
      <c r="Q94" s="115" t="s">
        <v>28</v>
      </c>
      <c r="R94" s="44" t="s">
        <v>28</v>
      </c>
      <c r="S94" s="44" t="s">
        <v>14</v>
      </c>
      <c r="T94" s="44" t="s">
        <v>28</v>
      </c>
      <c r="U94" s="44" t="s">
        <v>14</v>
      </c>
      <c r="V94" s="96" t="s">
        <v>28</v>
      </c>
      <c r="W94" s="85">
        <v>20</v>
      </c>
      <c r="X94" s="40">
        <f t="shared" si="37"/>
        <v>160</v>
      </c>
      <c r="Y94" s="40">
        <f t="shared" si="38"/>
        <v>800</v>
      </c>
      <c r="Z94" s="33">
        <f t="shared" si="39"/>
        <v>0.18884053362648634</v>
      </c>
      <c r="AA94" s="37">
        <f t="shared" si="31"/>
        <v>1.5107242690118907</v>
      </c>
      <c r="AB94" s="70">
        <f t="shared" si="32"/>
        <v>7.5536213450594536</v>
      </c>
      <c r="AC94" s="73">
        <f>W94-'Headline Stats'!$B$6</f>
        <v>-9.4658653846153804</v>
      </c>
      <c r="AD94" s="34">
        <f>X94-'Headline Stats'!$B$7</f>
        <v>-64.690675241157521</v>
      </c>
      <c r="AE94" s="34">
        <f>Y94-'Headline Stats'!$B$8</f>
        <v>-285.80322580645156</v>
      </c>
      <c r="AF94" s="34">
        <f>Z94-'Headline Stats'!$B$13</f>
        <v>-0.26506674633844446</v>
      </c>
      <c r="AG94" s="34">
        <f>AA94-'Headline Stats'!$B$14</f>
        <v>-1.82994950260353</v>
      </c>
      <c r="AH94" s="69">
        <f>AB94-'Headline Stats'!$B$15</f>
        <v>-8.6059831334550125</v>
      </c>
      <c r="AI94" s="80" t="s">
        <v>603</v>
      </c>
    </row>
    <row r="95" spans="1:35" x14ac:dyDescent="0.25">
      <c r="A95" s="27" t="s">
        <v>283</v>
      </c>
      <c r="B95" s="27" t="s">
        <v>284</v>
      </c>
      <c r="C95" s="27" t="s">
        <v>285</v>
      </c>
      <c r="D95" s="27"/>
      <c r="E95" s="27" t="s">
        <v>286</v>
      </c>
      <c r="F95" s="26" t="s">
        <v>287</v>
      </c>
      <c r="G95" s="26" t="s">
        <v>288</v>
      </c>
      <c r="H95" s="103" t="s">
        <v>24</v>
      </c>
      <c r="I95" s="77" t="s">
        <v>292</v>
      </c>
      <c r="J95" s="27" t="str">
        <f t="shared" si="26"/>
        <v>Factory Fitness and Dance Centre: Paris</v>
      </c>
      <c r="K95" s="27">
        <v>20</v>
      </c>
      <c r="L95" s="27">
        <v>46</v>
      </c>
      <c r="M95" s="35">
        <f t="shared" si="28"/>
        <v>920</v>
      </c>
      <c r="N95" s="44">
        <f t="shared" si="40"/>
        <v>6.0960000000000001</v>
      </c>
      <c r="O95" s="44">
        <f t="shared" si="40"/>
        <v>14.020800000000001</v>
      </c>
      <c r="P95" s="112">
        <f t="shared" si="36"/>
        <v>85.470796800000002</v>
      </c>
      <c r="Q95" s="115" t="s">
        <v>28</v>
      </c>
      <c r="R95" s="44" t="s">
        <v>28</v>
      </c>
      <c r="S95" s="44" t="s">
        <v>14</v>
      </c>
      <c r="T95" s="44" t="s">
        <v>28</v>
      </c>
      <c r="U95" s="44" t="s">
        <v>14</v>
      </c>
      <c r="V95" s="96" t="s">
        <v>28</v>
      </c>
      <c r="W95" s="85">
        <v>17.5</v>
      </c>
      <c r="X95" s="40">
        <f t="shared" si="37"/>
        <v>140</v>
      </c>
      <c r="Y95" s="40">
        <f t="shared" si="38"/>
        <v>700</v>
      </c>
      <c r="Z95" s="33">
        <f t="shared" si="39"/>
        <v>0.20474829597002189</v>
      </c>
      <c r="AA95" s="37">
        <f t="shared" si="31"/>
        <v>1.6379863677601751</v>
      </c>
      <c r="AB95" s="70">
        <f t="shared" si="32"/>
        <v>8.1899318388008755</v>
      </c>
      <c r="AC95" s="73">
        <f>W95-'Headline Stats'!$B$6</f>
        <v>-11.96586538461538</v>
      </c>
      <c r="AD95" s="34">
        <f>X95-'Headline Stats'!$B$7</f>
        <v>-84.690675241157521</v>
      </c>
      <c r="AE95" s="34">
        <f>Y95-'Headline Stats'!$B$8</f>
        <v>-385.80322580645156</v>
      </c>
      <c r="AF95" s="34">
        <f>Z95-'Headline Stats'!$B$13</f>
        <v>-0.24915898399490891</v>
      </c>
      <c r="AG95" s="34">
        <f>AA95-'Headline Stats'!$B$14</f>
        <v>-1.7026874038552455</v>
      </c>
      <c r="AH95" s="69">
        <f>AB95-'Headline Stats'!$B$15</f>
        <v>-7.9696726397135915</v>
      </c>
      <c r="AI95" s="80" t="s">
        <v>603</v>
      </c>
    </row>
    <row r="96" spans="1:35" x14ac:dyDescent="0.25">
      <c r="A96" s="41" t="s">
        <v>293</v>
      </c>
      <c r="B96" s="41" t="s">
        <v>294</v>
      </c>
      <c r="C96" s="41" t="s">
        <v>295</v>
      </c>
      <c r="D96" s="41"/>
      <c r="E96" s="41" t="s">
        <v>296</v>
      </c>
      <c r="F96" s="25" t="s">
        <v>297</v>
      </c>
      <c r="G96" s="25" t="s">
        <v>298</v>
      </c>
      <c r="H96" s="105" t="s">
        <v>317</v>
      </c>
      <c r="I96" s="77" t="s">
        <v>386</v>
      </c>
      <c r="J96" s="27" t="str">
        <f t="shared" si="26"/>
        <v>Graeae Theatre Company: Rehearsal Room</v>
      </c>
      <c r="K96" s="44">
        <f t="shared" ref="K96:L101" si="41">N96*3.2808399</f>
        <v>35.104986930000003</v>
      </c>
      <c r="L96" s="44">
        <f t="shared" si="41"/>
        <v>27.887139150000003</v>
      </c>
      <c r="M96" s="44">
        <f t="shared" si="28"/>
        <v>978.97765537584144</v>
      </c>
      <c r="N96" s="41">
        <v>10.7</v>
      </c>
      <c r="O96" s="41">
        <v>8.5</v>
      </c>
      <c r="P96" s="113">
        <f t="shared" si="36"/>
        <v>90.949999999999989</v>
      </c>
      <c r="Q96" s="115" t="s">
        <v>14</v>
      </c>
      <c r="R96" s="44" t="s">
        <v>28</v>
      </c>
      <c r="S96" s="44" t="s">
        <v>14</v>
      </c>
      <c r="T96" s="44" t="s">
        <v>14</v>
      </c>
      <c r="U96" s="44" t="s">
        <v>14</v>
      </c>
      <c r="V96" s="96" t="s">
        <v>28</v>
      </c>
      <c r="W96" s="84">
        <f>X96/5</f>
        <v>63</v>
      </c>
      <c r="X96" s="36">
        <v>315</v>
      </c>
      <c r="Y96" s="36">
        <v>890</v>
      </c>
      <c r="Z96" s="33">
        <f t="shared" si="39"/>
        <v>0.69268829026937884</v>
      </c>
      <c r="AA96" s="37">
        <f t="shared" si="31"/>
        <v>3.4634414513468945</v>
      </c>
      <c r="AB96" s="70">
        <f t="shared" si="32"/>
        <v>9.7855964815832888</v>
      </c>
      <c r="AC96" s="73">
        <f>W96-'Headline Stats'!$B$6</f>
        <v>33.534134615384616</v>
      </c>
      <c r="AD96" s="34">
        <f>X96-'Headline Stats'!$B$7</f>
        <v>90.309324758842479</v>
      </c>
      <c r="AE96" s="34">
        <f>Y96-'Headline Stats'!$B$8</f>
        <v>-195.80322580645156</v>
      </c>
      <c r="AF96" s="34">
        <f>Z96-'Headline Stats'!$B$13</f>
        <v>0.23878101030444804</v>
      </c>
      <c r="AG96" s="34">
        <f>AA96-'Headline Stats'!$B$14</f>
        <v>0.12276767973147384</v>
      </c>
      <c r="AH96" s="69">
        <f>AB96-'Headline Stats'!$B$15</f>
        <v>-6.3740079969311783</v>
      </c>
      <c r="AI96" s="77" t="s">
        <v>603</v>
      </c>
    </row>
    <row r="97" spans="1:35" x14ac:dyDescent="0.25">
      <c r="A97" s="41" t="s">
        <v>293</v>
      </c>
      <c r="B97" s="41" t="s">
        <v>294</v>
      </c>
      <c r="C97" s="41" t="s">
        <v>295</v>
      </c>
      <c r="D97" s="41"/>
      <c r="E97" s="41" t="s">
        <v>296</v>
      </c>
      <c r="F97" s="25" t="s">
        <v>297</v>
      </c>
      <c r="G97" s="25" t="s">
        <v>298</v>
      </c>
      <c r="H97" s="105" t="s">
        <v>317</v>
      </c>
      <c r="I97" s="77" t="s">
        <v>939</v>
      </c>
      <c r="J97" s="27" t="str">
        <f t="shared" si="26"/>
        <v>Graeae Theatre Company: Creative Hub</v>
      </c>
      <c r="K97" s="44">
        <f t="shared" si="41"/>
        <v>22.965879300000001</v>
      </c>
      <c r="L97" s="44">
        <f t="shared" si="41"/>
        <v>13.123359600000001</v>
      </c>
      <c r="M97" s="44">
        <f t="shared" si="28"/>
        <v>301.38949258409633</v>
      </c>
      <c r="N97" s="41">
        <v>7</v>
      </c>
      <c r="O97" s="41">
        <v>4</v>
      </c>
      <c r="P97" s="113">
        <f t="shared" si="36"/>
        <v>28</v>
      </c>
      <c r="Q97" s="115" t="s">
        <v>14</v>
      </c>
      <c r="R97" s="44" t="s">
        <v>14</v>
      </c>
      <c r="S97" s="44" t="s">
        <v>28</v>
      </c>
      <c r="T97" s="44" t="s">
        <v>28</v>
      </c>
      <c r="U97" s="44" t="s">
        <v>28</v>
      </c>
      <c r="V97" s="96" t="s">
        <v>28</v>
      </c>
      <c r="W97" s="85">
        <v>37</v>
      </c>
      <c r="X97" s="36">
        <v>190</v>
      </c>
      <c r="Y97" s="40">
        <f>X97*5</f>
        <v>950</v>
      </c>
      <c r="Z97" s="33">
        <f t="shared" si="39"/>
        <v>1.3214285714285714</v>
      </c>
      <c r="AA97" s="37">
        <f t="shared" si="31"/>
        <v>6.7857142857142856</v>
      </c>
      <c r="AB97" s="70">
        <f t="shared" si="32"/>
        <v>33.928571428571431</v>
      </c>
      <c r="AC97" s="73">
        <f>W97-'Headline Stats'!$B$6</f>
        <v>7.5341346153846196</v>
      </c>
      <c r="AD97" s="34">
        <f>X97-'Headline Stats'!$B$7</f>
        <v>-34.690675241157521</v>
      </c>
      <c r="AE97" s="34">
        <f>Y97-'Headline Stats'!$B$8</f>
        <v>-135.80322580645156</v>
      </c>
      <c r="AF97" s="34">
        <f>Z97-'Headline Stats'!$B$13</f>
        <v>0.86752129146364054</v>
      </c>
      <c r="AG97" s="34">
        <f>AA97-'Headline Stats'!$B$14</f>
        <v>3.4450405140988649</v>
      </c>
      <c r="AH97" s="69">
        <f>AB97-'Headline Stats'!$B$15</f>
        <v>17.768966950056964</v>
      </c>
      <c r="AI97" s="77" t="s">
        <v>603</v>
      </c>
    </row>
    <row r="98" spans="1:35" x14ac:dyDescent="0.25">
      <c r="A98" s="21" t="s">
        <v>660</v>
      </c>
      <c r="B98" s="21" t="s">
        <v>661</v>
      </c>
      <c r="C98" s="22" t="s">
        <v>662</v>
      </c>
      <c r="D98" s="23"/>
      <c r="E98" s="24" t="s">
        <v>663</v>
      </c>
      <c r="F98" s="26" t="s">
        <v>664</v>
      </c>
      <c r="G98" s="26" t="s">
        <v>665</v>
      </c>
      <c r="H98" s="106" t="s">
        <v>24</v>
      </c>
      <c r="I98" s="81" t="s">
        <v>32</v>
      </c>
      <c r="J98" s="27" t="str">
        <f t="shared" si="26"/>
        <v>Half Moon Young People's Theatre: Main Studio</v>
      </c>
      <c r="K98" s="28">
        <f t="shared" si="41"/>
        <v>39.370078800000002</v>
      </c>
      <c r="L98" s="28">
        <f t="shared" si="41"/>
        <v>25.820210013000001</v>
      </c>
      <c r="M98" s="29">
        <f t="shared" si="28"/>
        <v>1016.5437028443591</v>
      </c>
      <c r="N98" s="23">
        <v>12</v>
      </c>
      <c r="O98" s="23">
        <v>7.87</v>
      </c>
      <c r="P98" s="111">
        <f t="shared" si="36"/>
        <v>94.44</v>
      </c>
      <c r="Q98" s="75" t="s">
        <v>28</v>
      </c>
      <c r="R98" s="23" t="s">
        <v>14</v>
      </c>
      <c r="S98" s="23" t="s">
        <v>14</v>
      </c>
      <c r="T98" s="23" t="s">
        <v>14</v>
      </c>
      <c r="U98" s="23" t="s">
        <v>28</v>
      </c>
      <c r="V98" s="95" t="s">
        <v>28</v>
      </c>
      <c r="W98" s="83">
        <f>X98/8</f>
        <v>43.75</v>
      </c>
      <c r="X98" s="32">
        <v>350</v>
      </c>
      <c r="Y98" s="50">
        <f>X98*5</f>
        <v>1750</v>
      </c>
      <c r="Z98" s="33">
        <f t="shared" si="39"/>
        <v>0.46325709445150359</v>
      </c>
      <c r="AA98" s="37">
        <f t="shared" si="31"/>
        <v>3.7060567556120287</v>
      </c>
      <c r="AB98" s="70">
        <f t="shared" si="32"/>
        <v>18.530283778060145</v>
      </c>
      <c r="AC98" s="73">
        <f>W98-'Headline Stats'!$B$6</f>
        <v>14.28413461538462</v>
      </c>
      <c r="AD98" s="34">
        <f>X98-'Headline Stats'!$B$7</f>
        <v>125.30932475884248</v>
      </c>
      <c r="AE98" s="34">
        <f>Y98-'Headline Stats'!$B$8</f>
        <v>664.19677419354844</v>
      </c>
      <c r="AF98" s="34">
        <f>Z98-'Headline Stats'!$B$13</f>
        <v>9.3498144865727939E-3</v>
      </c>
      <c r="AG98" s="34">
        <f>AA98-'Headline Stats'!$B$14</f>
        <v>0.36538298399660807</v>
      </c>
      <c r="AH98" s="69">
        <f>AB98-'Headline Stats'!$B$15</f>
        <v>2.370679299545678</v>
      </c>
      <c r="AI98" s="75" t="s">
        <v>666</v>
      </c>
    </row>
    <row r="99" spans="1:35" x14ac:dyDescent="0.25">
      <c r="A99" s="21" t="s">
        <v>660</v>
      </c>
      <c r="B99" s="21" t="s">
        <v>661</v>
      </c>
      <c r="C99" s="22" t="s">
        <v>662</v>
      </c>
      <c r="D99" s="23"/>
      <c r="E99" s="24" t="s">
        <v>663</v>
      </c>
      <c r="F99" s="26" t="s">
        <v>664</v>
      </c>
      <c r="G99" s="26" t="s">
        <v>665</v>
      </c>
      <c r="H99" s="106" t="s">
        <v>24</v>
      </c>
      <c r="I99" s="81" t="s">
        <v>564</v>
      </c>
      <c r="J99" s="27" t="str">
        <f t="shared" si="26"/>
        <v>Half Moon Young People's Theatre: Upper Studio</v>
      </c>
      <c r="K99" s="28">
        <f t="shared" si="41"/>
        <v>13.517060388000001</v>
      </c>
      <c r="L99" s="28">
        <f t="shared" si="41"/>
        <v>34.383202152000003</v>
      </c>
      <c r="M99" s="29">
        <f t="shared" si="28"/>
        <v>464.75981982139564</v>
      </c>
      <c r="N99" s="23">
        <v>4.12</v>
      </c>
      <c r="O99" s="23">
        <v>10.48</v>
      </c>
      <c r="P99" s="111">
        <f t="shared" si="36"/>
        <v>43.177600000000005</v>
      </c>
      <c r="Q99" s="75" t="s">
        <v>28</v>
      </c>
      <c r="R99" s="23" t="s">
        <v>28</v>
      </c>
      <c r="S99" s="23" t="s">
        <v>28</v>
      </c>
      <c r="T99" s="23" t="s">
        <v>14</v>
      </c>
      <c r="U99" s="23" t="s">
        <v>28</v>
      </c>
      <c r="V99" s="95" t="s">
        <v>28</v>
      </c>
      <c r="W99" s="83">
        <f>X99/8</f>
        <v>25</v>
      </c>
      <c r="X99" s="32">
        <v>200</v>
      </c>
      <c r="Y99" s="32">
        <v>800</v>
      </c>
      <c r="Z99" s="33">
        <f t="shared" si="39"/>
        <v>0.57900392796264721</v>
      </c>
      <c r="AA99" s="37">
        <f t="shared" si="31"/>
        <v>4.6320314237011777</v>
      </c>
      <c r="AB99" s="70">
        <f t="shared" si="32"/>
        <v>18.528125694804711</v>
      </c>
      <c r="AC99" s="73">
        <f>W99-'Headline Stats'!$B$6</f>
        <v>-4.4658653846153804</v>
      </c>
      <c r="AD99" s="34">
        <f>X99-'Headline Stats'!$B$7</f>
        <v>-24.690675241157521</v>
      </c>
      <c r="AE99" s="34">
        <f>Y99-'Headline Stats'!$B$8</f>
        <v>-285.80322580645156</v>
      </c>
      <c r="AF99" s="34">
        <f>Z99-'Headline Stats'!$B$13</f>
        <v>0.12509664799771641</v>
      </c>
      <c r="AG99" s="34">
        <f>AA99-'Headline Stats'!$B$14</f>
        <v>1.291357652085757</v>
      </c>
      <c r="AH99" s="69">
        <f>AB99-'Headline Stats'!$B$15</f>
        <v>2.3685212162902438</v>
      </c>
      <c r="AI99" s="75" t="s">
        <v>667</v>
      </c>
    </row>
    <row r="100" spans="1:35" x14ac:dyDescent="0.25">
      <c r="A100" s="21" t="s">
        <v>660</v>
      </c>
      <c r="B100" s="21" t="s">
        <v>661</v>
      </c>
      <c r="C100" s="22" t="s">
        <v>662</v>
      </c>
      <c r="D100" s="23"/>
      <c r="E100" s="24" t="s">
        <v>663</v>
      </c>
      <c r="F100" s="26" t="s">
        <v>664</v>
      </c>
      <c r="G100" s="26" t="s">
        <v>665</v>
      </c>
      <c r="H100" s="106" t="s">
        <v>24</v>
      </c>
      <c r="I100" s="81" t="s">
        <v>81</v>
      </c>
      <c r="J100" s="27" t="str">
        <f t="shared" si="26"/>
        <v>Half Moon Young People's Theatre: Red Room</v>
      </c>
      <c r="K100" s="28">
        <f t="shared" si="41"/>
        <v>14.829396348</v>
      </c>
      <c r="L100" s="28">
        <f t="shared" si="41"/>
        <v>18.864829425</v>
      </c>
      <c r="M100" s="29">
        <f t="shared" si="28"/>
        <v>279.75403258073794</v>
      </c>
      <c r="N100" s="23">
        <v>4.5199999999999996</v>
      </c>
      <c r="O100" s="23">
        <v>5.75</v>
      </c>
      <c r="P100" s="111">
        <f t="shared" si="36"/>
        <v>25.99</v>
      </c>
      <c r="Q100" s="75" t="s">
        <v>28</v>
      </c>
      <c r="R100" s="23" t="s">
        <v>28</v>
      </c>
      <c r="S100" s="23" t="s">
        <v>28</v>
      </c>
      <c r="T100" s="23" t="s">
        <v>28</v>
      </c>
      <c r="U100" s="23" t="s">
        <v>28</v>
      </c>
      <c r="V100" s="95" t="s">
        <v>28</v>
      </c>
      <c r="W100" s="83">
        <f>X100/8</f>
        <v>12.5</v>
      </c>
      <c r="X100" s="32">
        <v>100</v>
      </c>
      <c r="Y100" s="50">
        <f>X100*5</f>
        <v>500</v>
      </c>
      <c r="Z100" s="33">
        <f t="shared" si="39"/>
        <v>0.4809542131589073</v>
      </c>
      <c r="AA100" s="37">
        <f t="shared" si="31"/>
        <v>3.8476337052712584</v>
      </c>
      <c r="AB100" s="70">
        <f t="shared" si="32"/>
        <v>19.238168526356294</v>
      </c>
      <c r="AC100" s="73">
        <f>W100-'Headline Stats'!$B$6</f>
        <v>-16.96586538461538</v>
      </c>
      <c r="AD100" s="34">
        <f>X100-'Headline Stats'!$B$7</f>
        <v>-124.69067524115752</v>
      </c>
      <c r="AE100" s="34">
        <f>Y100-'Headline Stats'!$B$8</f>
        <v>-585.80322580645156</v>
      </c>
      <c r="AF100" s="34">
        <f>Z100-'Headline Stats'!$B$13</f>
        <v>2.7046933193976497E-2</v>
      </c>
      <c r="AG100" s="34">
        <f>AA100-'Headline Stats'!$B$14</f>
        <v>0.50695993365583769</v>
      </c>
      <c r="AH100" s="69">
        <f>AB100-'Headline Stats'!$B$15</f>
        <v>3.0785640478418266</v>
      </c>
      <c r="AI100" s="75" t="s">
        <v>668</v>
      </c>
    </row>
    <row r="101" spans="1:35" x14ac:dyDescent="0.25">
      <c r="A101" s="41" t="s">
        <v>299</v>
      </c>
      <c r="B101" s="41" t="s">
        <v>300</v>
      </c>
      <c r="C101" s="41" t="s">
        <v>301</v>
      </c>
      <c r="D101" s="41"/>
      <c r="E101" s="41" t="s">
        <v>302</v>
      </c>
      <c r="F101" s="25" t="s">
        <v>303</v>
      </c>
      <c r="G101" s="25" t="s">
        <v>304</v>
      </c>
      <c r="H101" s="105"/>
      <c r="I101" s="77" t="s">
        <v>386</v>
      </c>
      <c r="J101" s="27" t="str">
        <f t="shared" si="26"/>
        <v>Hampstead Theatre: Rehearsal Room</v>
      </c>
      <c r="K101" s="44">
        <f t="shared" si="41"/>
        <v>33.464566980000001</v>
      </c>
      <c r="L101" s="44">
        <f t="shared" si="41"/>
        <v>36.089238899999998</v>
      </c>
      <c r="M101" s="44">
        <f t="shared" si="28"/>
        <v>1207.7107524262715</v>
      </c>
      <c r="N101" s="41">
        <v>10.199999999999999</v>
      </c>
      <c r="O101" s="41">
        <v>11</v>
      </c>
      <c r="P101" s="113">
        <f t="shared" si="36"/>
        <v>112.19999999999999</v>
      </c>
      <c r="Q101" s="77" t="s">
        <v>14</v>
      </c>
      <c r="R101" s="41" t="s">
        <v>28</v>
      </c>
      <c r="S101" s="41" t="s">
        <v>28</v>
      </c>
      <c r="T101" s="41" t="s">
        <v>28</v>
      </c>
      <c r="U101" s="41" t="s">
        <v>28</v>
      </c>
      <c r="V101" s="94" t="s">
        <v>14</v>
      </c>
      <c r="W101" s="84">
        <f>X101/8</f>
        <v>31.25</v>
      </c>
      <c r="X101" s="36">
        <v>250</v>
      </c>
      <c r="Y101" s="40">
        <f>X101*5</f>
        <v>1250</v>
      </c>
      <c r="Z101" s="33">
        <f t="shared" si="39"/>
        <v>0.27852049910873444</v>
      </c>
      <c r="AA101" s="37">
        <f t="shared" si="31"/>
        <v>2.2281639928698755</v>
      </c>
      <c r="AB101" s="70">
        <f t="shared" si="32"/>
        <v>11.140819964349378</v>
      </c>
      <c r="AC101" s="73">
        <f>W101-'Headline Stats'!$B$6</f>
        <v>1.7841346153846196</v>
      </c>
      <c r="AD101" s="34">
        <f>X101-'Headline Stats'!$B$7</f>
        <v>25.309324758842479</v>
      </c>
      <c r="AE101" s="34">
        <f>Y101-'Headline Stats'!$B$8</f>
        <v>164.19677419354844</v>
      </c>
      <c r="AF101" s="34">
        <f>Z101-'Headline Stats'!$B$13</f>
        <v>-0.17538678085619636</v>
      </c>
      <c r="AG101" s="34">
        <f>AA101-'Headline Stats'!$B$14</f>
        <v>-1.1125097787455451</v>
      </c>
      <c r="AH101" s="69">
        <f>AB101-'Headline Stats'!$B$15</f>
        <v>-5.0187845141650893</v>
      </c>
      <c r="AI101" s="77" t="s">
        <v>672</v>
      </c>
    </row>
    <row r="102" spans="1:35" x14ac:dyDescent="0.25">
      <c r="A102" s="41" t="s">
        <v>305</v>
      </c>
      <c r="B102" s="41" t="s">
        <v>306</v>
      </c>
      <c r="C102" s="41" t="s">
        <v>307</v>
      </c>
      <c r="D102" s="41"/>
      <c r="E102" s="41" t="s">
        <v>308</v>
      </c>
      <c r="F102" s="25" t="s">
        <v>309</v>
      </c>
      <c r="G102" s="25" t="s">
        <v>310</v>
      </c>
      <c r="H102" s="105" t="s">
        <v>24</v>
      </c>
      <c r="I102" s="77" t="s">
        <v>321</v>
      </c>
      <c r="J102" s="27" t="str">
        <f t="shared" si="26"/>
        <v>Heythrop College: Loyola Hall</v>
      </c>
      <c r="K102" s="41"/>
      <c r="L102" s="41"/>
      <c r="M102" s="44">
        <f t="shared" si="28"/>
        <v>0</v>
      </c>
      <c r="N102" s="41">
        <v>20</v>
      </c>
      <c r="O102" s="41">
        <v>10</v>
      </c>
      <c r="P102" s="113">
        <f t="shared" si="36"/>
        <v>200</v>
      </c>
      <c r="Q102" s="77" t="s">
        <v>28</v>
      </c>
      <c r="R102" s="41" t="s">
        <v>28</v>
      </c>
      <c r="S102" s="41" t="s">
        <v>28</v>
      </c>
      <c r="T102" s="41" t="s">
        <v>28</v>
      </c>
      <c r="U102" s="41" t="s">
        <v>28</v>
      </c>
      <c r="V102" s="94" t="s">
        <v>28</v>
      </c>
      <c r="W102" s="84">
        <f>X102/8</f>
        <v>62.5</v>
      </c>
      <c r="X102" s="36">
        <v>500</v>
      </c>
      <c r="Y102" s="40">
        <f>X102*5</f>
        <v>2500</v>
      </c>
      <c r="Z102" s="33">
        <f t="shared" si="39"/>
        <v>0.3125</v>
      </c>
      <c r="AA102" s="37">
        <f t="shared" si="31"/>
        <v>2.5</v>
      </c>
      <c r="AB102" s="70">
        <f t="shared" si="32"/>
        <v>12.5</v>
      </c>
      <c r="AC102" s="73">
        <f>W102-'Headline Stats'!$B$6</f>
        <v>33.034134615384616</v>
      </c>
      <c r="AD102" s="34">
        <f>X102-'Headline Stats'!$B$7</f>
        <v>275.30932475884248</v>
      </c>
      <c r="AE102" s="34">
        <f>Y102-'Headline Stats'!$B$8</f>
        <v>1414.1967741935484</v>
      </c>
      <c r="AF102" s="34">
        <f>Z102-'Headline Stats'!$B$13</f>
        <v>-0.1414072799649308</v>
      </c>
      <c r="AG102" s="34">
        <f>AA102-'Headline Stats'!$B$14</f>
        <v>-0.84067377161542067</v>
      </c>
      <c r="AH102" s="69">
        <f>AB102-'Headline Stats'!$B$15</f>
        <v>-3.659604478514467</v>
      </c>
      <c r="AI102" s="77"/>
    </row>
    <row r="103" spans="1:35" x14ac:dyDescent="0.25">
      <c r="A103" s="41" t="s">
        <v>311</v>
      </c>
      <c r="B103" s="41" t="s">
        <v>312</v>
      </c>
      <c r="C103" s="41" t="s">
        <v>313</v>
      </c>
      <c r="D103" s="41"/>
      <c r="E103" s="41" t="s">
        <v>314</v>
      </c>
      <c r="F103" s="25" t="s">
        <v>315</v>
      </c>
      <c r="G103" s="25" t="s">
        <v>316</v>
      </c>
      <c r="H103" s="105" t="s">
        <v>317</v>
      </c>
      <c r="I103" s="77" t="s">
        <v>318</v>
      </c>
      <c r="J103" s="27" t="str">
        <f t="shared" si="26"/>
        <v>Holly Lodge Community Centre: Community Centre Hall</v>
      </c>
      <c r="K103" s="44">
        <f>N103*3.2808399</f>
        <v>29.527559100000001</v>
      </c>
      <c r="L103" s="44">
        <f>O103*3.2808399</f>
        <v>29.527559100000001</v>
      </c>
      <c r="M103" s="44">
        <f t="shared" si="28"/>
        <v>871.87674640399291</v>
      </c>
      <c r="N103" s="41">
        <v>9</v>
      </c>
      <c r="O103" s="41">
        <v>9</v>
      </c>
      <c r="P103" s="112">
        <f t="shared" si="36"/>
        <v>81</v>
      </c>
      <c r="Q103" s="77" t="s">
        <v>28</v>
      </c>
      <c r="R103" s="41" t="s">
        <v>28</v>
      </c>
      <c r="S103" s="41" t="s">
        <v>28</v>
      </c>
      <c r="T103" s="41" t="s">
        <v>28</v>
      </c>
      <c r="U103" s="41" t="s">
        <v>28</v>
      </c>
      <c r="V103" s="94" t="s">
        <v>28</v>
      </c>
      <c r="W103" s="85">
        <v>30</v>
      </c>
      <c r="X103" s="40">
        <f>W103*8</f>
        <v>240</v>
      </c>
      <c r="Y103" s="40">
        <f>X103*5</f>
        <v>1200</v>
      </c>
      <c r="Z103" s="33">
        <f t="shared" si="39"/>
        <v>0.37037037037037035</v>
      </c>
      <c r="AA103" s="37">
        <f t="shared" si="31"/>
        <v>2.9629629629629628</v>
      </c>
      <c r="AB103" s="70">
        <f t="shared" si="32"/>
        <v>14.814814814814815</v>
      </c>
      <c r="AC103" s="73">
        <f>W103-'Headline Stats'!$B$6</f>
        <v>0.53413461538461959</v>
      </c>
      <c r="AD103" s="34">
        <f>X103-'Headline Stats'!$B$7</f>
        <v>15.309324758842479</v>
      </c>
      <c r="AE103" s="34">
        <f>Y103-'Headline Stats'!$B$8</f>
        <v>114.19677419354844</v>
      </c>
      <c r="AF103" s="34">
        <f>Z103-'Headline Stats'!$B$13</f>
        <v>-8.3536909594560449E-2</v>
      </c>
      <c r="AG103" s="34">
        <f>AA103-'Headline Stats'!$B$14</f>
        <v>-0.37771080865245787</v>
      </c>
      <c r="AH103" s="69">
        <f>AB103-'Headline Stats'!$B$15</f>
        <v>-1.3447896636996521</v>
      </c>
      <c r="AI103" s="77" t="s">
        <v>319</v>
      </c>
    </row>
    <row r="104" spans="1:35" x14ac:dyDescent="0.25">
      <c r="A104" s="41" t="s">
        <v>322</v>
      </c>
      <c r="B104" s="41" t="s">
        <v>323</v>
      </c>
      <c r="C104" s="41" t="s">
        <v>415</v>
      </c>
      <c r="D104" s="41"/>
      <c r="E104" s="52" t="s">
        <v>416</v>
      </c>
      <c r="F104" s="25" t="s">
        <v>414</v>
      </c>
      <c r="G104" s="25" t="s">
        <v>413</v>
      </c>
      <c r="H104" s="105" t="s">
        <v>24</v>
      </c>
      <c r="I104" s="77" t="s">
        <v>135</v>
      </c>
      <c r="J104" s="27" t="str">
        <f t="shared" si="26"/>
        <v>Holy Trinity W6: Upper Hall</v>
      </c>
      <c r="K104" s="44">
        <f t="shared" ref="K104:L108" si="42">N104*3.2808399</f>
        <v>45.931758600000002</v>
      </c>
      <c r="L104" s="44">
        <f t="shared" si="42"/>
        <v>18.044619449999999</v>
      </c>
      <c r="M104" s="44">
        <f t="shared" si="28"/>
        <v>828.82110460626473</v>
      </c>
      <c r="N104" s="41">
        <v>14</v>
      </c>
      <c r="O104" s="41">
        <v>5.5</v>
      </c>
      <c r="P104" s="113">
        <f t="shared" si="36"/>
        <v>77</v>
      </c>
      <c r="Q104" s="77" t="s">
        <v>14</v>
      </c>
      <c r="R104" s="41" t="s">
        <v>28</v>
      </c>
      <c r="S104" s="41" t="s">
        <v>14</v>
      </c>
      <c r="T104" s="41" t="s">
        <v>28</v>
      </c>
      <c r="U104" s="41" t="s">
        <v>28</v>
      </c>
      <c r="V104" s="94" t="s">
        <v>28</v>
      </c>
      <c r="W104" s="84">
        <f t="shared" ref="W104:W108" si="43">X104/8</f>
        <v>25</v>
      </c>
      <c r="X104" s="36">
        <v>200</v>
      </c>
      <c r="Y104" s="40">
        <f t="shared" ref="Y104:Y125" si="44">X104*5</f>
        <v>1000</v>
      </c>
      <c r="Z104" s="33">
        <f t="shared" si="39"/>
        <v>0.32467532467532467</v>
      </c>
      <c r="AA104" s="37">
        <f t="shared" si="31"/>
        <v>2.5974025974025974</v>
      </c>
      <c r="AB104" s="70">
        <f t="shared" si="32"/>
        <v>12.987012987012987</v>
      </c>
      <c r="AC104" s="73">
        <f>W104-'Headline Stats'!$B$6</f>
        <v>-4.4658653846153804</v>
      </c>
      <c r="AD104" s="34">
        <f>X104-'Headline Stats'!$B$7</f>
        <v>-24.690675241157521</v>
      </c>
      <c r="AE104" s="34">
        <f>Y104-'Headline Stats'!$B$8</f>
        <v>-85.803225806451564</v>
      </c>
      <c r="AF104" s="34">
        <f>Z104-'Headline Stats'!$B$13</f>
        <v>-0.12923195528960613</v>
      </c>
      <c r="AG104" s="34">
        <f>AA104-'Headline Stats'!$B$14</f>
        <v>-0.74327117421282329</v>
      </c>
      <c r="AH104" s="69">
        <f>AB104-'Headline Stats'!$B$15</f>
        <v>-3.1725914915014801</v>
      </c>
      <c r="AI104" s="77" t="s">
        <v>417</v>
      </c>
    </row>
    <row r="105" spans="1:35" x14ac:dyDescent="0.25">
      <c r="A105" s="41" t="s">
        <v>322</v>
      </c>
      <c r="B105" s="41" t="s">
        <v>323</v>
      </c>
      <c r="C105" s="41" t="s">
        <v>415</v>
      </c>
      <c r="D105" s="41"/>
      <c r="E105" s="52" t="s">
        <v>416</v>
      </c>
      <c r="F105" s="25" t="s">
        <v>414</v>
      </c>
      <c r="G105" s="25" t="s">
        <v>413</v>
      </c>
      <c r="H105" s="105" t="s">
        <v>24</v>
      </c>
      <c r="I105" s="77" t="s">
        <v>197</v>
      </c>
      <c r="J105" s="27" t="str">
        <f t="shared" si="26"/>
        <v>Holy Trinity W6: Main Hall</v>
      </c>
      <c r="K105" s="44">
        <f t="shared" si="42"/>
        <v>45.931758600000002</v>
      </c>
      <c r="L105" s="44">
        <f t="shared" si="42"/>
        <v>29.527559100000001</v>
      </c>
      <c r="M105" s="44">
        <f t="shared" si="28"/>
        <v>1356.2527166284333</v>
      </c>
      <c r="N105" s="41">
        <v>14</v>
      </c>
      <c r="O105" s="41">
        <v>9</v>
      </c>
      <c r="P105" s="113">
        <f t="shared" si="36"/>
        <v>126</v>
      </c>
      <c r="Q105" s="77" t="s">
        <v>14</v>
      </c>
      <c r="R105" s="41" t="s">
        <v>28</v>
      </c>
      <c r="S105" s="41" t="s">
        <v>14</v>
      </c>
      <c r="T105" s="41" t="s">
        <v>28</v>
      </c>
      <c r="U105" s="41" t="s">
        <v>28</v>
      </c>
      <c r="V105" s="94" t="s">
        <v>28</v>
      </c>
      <c r="W105" s="84">
        <f t="shared" si="43"/>
        <v>37.5</v>
      </c>
      <c r="X105" s="36">
        <v>300</v>
      </c>
      <c r="Y105" s="40">
        <f t="shared" si="44"/>
        <v>1500</v>
      </c>
      <c r="Z105" s="33">
        <f t="shared" si="39"/>
        <v>0.29761904761904762</v>
      </c>
      <c r="AA105" s="37">
        <f t="shared" si="31"/>
        <v>2.3809523809523809</v>
      </c>
      <c r="AB105" s="70">
        <f t="shared" si="32"/>
        <v>11.904761904761905</v>
      </c>
      <c r="AC105" s="73">
        <f>W105-'Headline Stats'!$B$6</f>
        <v>8.0341346153846196</v>
      </c>
      <c r="AD105" s="34">
        <f>X105-'Headline Stats'!$B$7</f>
        <v>75.309324758842479</v>
      </c>
      <c r="AE105" s="34">
        <f>Y105-'Headline Stats'!$B$8</f>
        <v>414.19677419354844</v>
      </c>
      <c r="AF105" s="34">
        <f>Z105-'Headline Stats'!$B$13</f>
        <v>-0.15628823234588318</v>
      </c>
      <c r="AG105" s="34">
        <f>AA105-'Headline Stats'!$B$14</f>
        <v>-0.95972139066303974</v>
      </c>
      <c r="AH105" s="69">
        <f>AB105-'Headline Stats'!$B$15</f>
        <v>-4.2548425737525619</v>
      </c>
      <c r="AI105" s="77"/>
    </row>
    <row r="106" spans="1:35" x14ac:dyDescent="0.25">
      <c r="A106" s="41" t="s">
        <v>322</v>
      </c>
      <c r="B106" s="41" t="s">
        <v>323</v>
      </c>
      <c r="C106" s="41" t="s">
        <v>415</v>
      </c>
      <c r="D106" s="41"/>
      <c r="E106" s="52" t="s">
        <v>416</v>
      </c>
      <c r="F106" s="25" t="s">
        <v>414</v>
      </c>
      <c r="G106" s="25" t="s">
        <v>413</v>
      </c>
      <c r="H106" s="105" t="s">
        <v>24</v>
      </c>
      <c r="I106" s="77" t="s">
        <v>418</v>
      </c>
      <c r="J106" s="27" t="str">
        <f t="shared" si="26"/>
        <v>Holy Trinity W6: Carini Room</v>
      </c>
      <c r="K106" s="44">
        <f t="shared" si="42"/>
        <v>13.123359600000001</v>
      </c>
      <c r="L106" s="44">
        <f t="shared" si="42"/>
        <v>18.044619449999999</v>
      </c>
      <c r="M106" s="44">
        <f t="shared" si="28"/>
        <v>236.80602988750422</v>
      </c>
      <c r="N106" s="41">
        <v>4</v>
      </c>
      <c r="O106" s="41">
        <v>5.5</v>
      </c>
      <c r="P106" s="113">
        <f t="shared" si="36"/>
        <v>22</v>
      </c>
      <c r="Q106" s="77" t="s">
        <v>14</v>
      </c>
      <c r="R106" s="41" t="s">
        <v>28</v>
      </c>
      <c r="S106" s="41" t="s">
        <v>14</v>
      </c>
      <c r="T106" s="41" t="s">
        <v>28</v>
      </c>
      <c r="U106" s="41" t="s">
        <v>28</v>
      </c>
      <c r="V106" s="94" t="s">
        <v>28</v>
      </c>
      <c r="W106" s="84">
        <f t="shared" si="43"/>
        <v>12.5</v>
      </c>
      <c r="X106" s="36">
        <v>100</v>
      </c>
      <c r="Y106" s="40">
        <f t="shared" si="44"/>
        <v>500</v>
      </c>
      <c r="Z106" s="33">
        <f t="shared" si="39"/>
        <v>0.56818181818181823</v>
      </c>
      <c r="AA106" s="37">
        <f t="shared" si="31"/>
        <v>4.5454545454545459</v>
      </c>
      <c r="AB106" s="70">
        <f t="shared" si="32"/>
        <v>22.727272727272727</v>
      </c>
      <c r="AC106" s="73">
        <f>W106-'Headline Stats'!$B$6</f>
        <v>-16.96586538461538</v>
      </c>
      <c r="AD106" s="34">
        <f>X106-'Headline Stats'!$B$7</f>
        <v>-124.69067524115752</v>
      </c>
      <c r="AE106" s="34">
        <f>Y106-'Headline Stats'!$B$8</f>
        <v>-585.80322580645156</v>
      </c>
      <c r="AF106" s="34">
        <f>Z106-'Headline Stats'!$B$13</f>
        <v>0.11427453821688743</v>
      </c>
      <c r="AG106" s="34">
        <f>AA106-'Headline Stats'!$B$14</f>
        <v>1.2047807738391252</v>
      </c>
      <c r="AH106" s="69">
        <f>AB106-'Headline Stats'!$B$15</f>
        <v>6.5676682487582596</v>
      </c>
      <c r="AI106" s="77"/>
    </row>
    <row r="107" spans="1:35" x14ac:dyDescent="0.25">
      <c r="A107" s="41" t="s">
        <v>324</v>
      </c>
      <c r="B107" s="41" t="s">
        <v>325</v>
      </c>
      <c r="C107" s="41" t="s">
        <v>326</v>
      </c>
      <c r="D107" s="41"/>
      <c r="E107" s="41" t="s">
        <v>327</v>
      </c>
      <c r="F107" s="25" t="s">
        <v>328</v>
      </c>
      <c r="G107" s="25" t="s">
        <v>329</v>
      </c>
      <c r="H107" s="105" t="s">
        <v>24</v>
      </c>
      <c r="I107" s="77" t="s">
        <v>330</v>
      </c>
      <c r="J107" s="27" t="str">
        <f t="shared" si="26"/>
        <v>Hoxton Hall: May Scott Studio</v>
      </c>
      <c r="K107" s="44">
        <f t="shared" si="42"/>
        <v>20.997375360000003</v>
      </c>
      <c r="L107" s="44">
        <f t="shared" si="42"/>
        <v>31.988189025</v>
      </c>
      <c r="M107" s="44">
        <f t="shared" si="28"/>
        <v>671.66801204455749</v>
      </c>
      <c r="N107" s="41">
        <v>6.4</v>
      </c>
      <c r="O107" s="41">
        <v>9.75</v>
      </c>
      <c r="P107" s="113">
        <f t="shared" si="36"/>
        <v>62.400000000000006</v>
      </c>
      <c r="Q107" s="77" t="s">
        <v>28</v>
      </c>
      <c r="R107" s="41" t="s">
        <v>28</v>
      </c>
      <c r="S107" s="41" t="s">
        <v>28</v>
      </c>
      <c r="T107" s="41" t="s">
        <v>28</v>
      </c>
      <c r="U107" s="41" t="s">
        <v>28</v>
      </c>
      <c r="V107" s="94" t="s">
        <v>28</v>
      </c>
      <c r="W107" s="84">
        <f t="shared" si="43"/>
        <v>17.5</v>
      </c>
      <c r="X107" s="36">
        <v>140</v>
      </c>
      <c r="Y107" s="40">
        <f t="shared" si="44"/>
        <v>700</v>
      </c>
      <c r="Z107" s="33">
        <f t="shared" si="39"/>
        <v>0.2804487179487179</v>
      </c>
      <c r="AA107" s="37">
        <f t="shared" si="31"/>
        <v>2.2435897435897432</v>
      </c>
      <c r="AB107" s="70">
        <f t="shared" si="32"/>
        <v>11.217948717948717</v>
      </c>
      <c r="AC107" s="73">
        <f>W107-'Headline Stats'!$B$6</f>
        <v>-11.96586538461538</v>
      </c>
      <c r="AD107" s="34">
        <f>X107-'Headline Stats'!$B$7</f>
        <v>-84.690675241157521</v>
      </c>
      <c r="AE107" s="34">
        <f>Y107-'Headline Stats'!$B$8</f>
        <v>-385.80322580645156</v>
      </c>
      <c r="AF107" s="34">
        <f>Z107-'Headline Stats'!$B$13</f>
        <v>-0.1734585620162129</v>
      </c>
      <c r="AG107" s="34">
        <f>AA107-'Headline Stats'!$B$14</f>
        <v>-1.0970840280256775</v>
      </c>
      <c r="AH107" s="69">
        <f>AB107-'Headline Stats'!$B$15</f>
        <v>-4.9416557605657498</v>
      </c>
      <c r="AI107" s="77"/>
    </row>
    <row r="108" spans="1:35" x14ac:dyDescent="0.25">
      <c r="A108" s="41" t="s">
        <v>324</v>
      </c>
      <c r="B108" s="41" t="s">
        <v>325</v>
      </c>
      <c r="C108" s="41" t="s">
        <v>326</v>
      </c>
      <c r="D108" s="41"/>
      <c r="E108" s="41" t="s">
        <v>327</v>
      </c>
      <c r="F108" s="25" t="s">
        <v>328</v>
      </c>
      <c r="G108" s="25" t="s">
        <v>329</v>
      </c>
      <c r="H108" s="105" t="s">
        <v>24</v>
      </c>
      <c r="I108" s="77" t="s">
        <v>331</v>
      </c>
      <c r="J108" s="27" t="str">
        <f t="shared" si="26"/>
        <v>Hoxton Hall: Palmer Room</v>
      </c>
      <c r="K108" s="44">
        <f t="shared" si="42"/>
        <v>21.981627330000002</v>
      </c>
      <c r="L108" s="44">
        <f t="shared" si="42"/>
        <v>27.985564347</v>
      </c>
      <c r="M108" s="44">
        <f t="shared" si="28"/>
        <v>615.16824609548883</v>
      </c>
      <c r="N108" s="41">
        <v>6.7</v>
      </c>
      <c r="O108" s="41">
        <v>8.5299999999999994</v>
      </c>
      <c r="P108" s="113">
        <f t="shared" si="36"/>
        <v>57.150999999999996</v>
      </c>
      <c r="Q108" s="77" t="s">
        <v>28</v>
      </c>
      <c r="R108" s="41" t="s">
        <v>28</v>
      </c>
      <c r="S108" s="41" t="s">
        <v>28</v>
      </c>
      <c r="T108" s="41" t="s">
        <v>28</v>
      </c>
      <c r="U108" s="41" t="s">
        <v>28</v>
      </c>
      <c r="V108" s="94" t="s">
        <v>28</v>
      </c>
      <c r="W108" s="84">
        <f t="shared" si="43"/>
        <v>17.5</v>
      </c>
      <c r="X108" s="36">
        <v>140</v>
      </c>
      <c r="Y108" s="40">
        <f t="shared" si="44"/>
        <v>700</v>
      </c>
      <c r="Z108" s="33">
        <f t="shared" si="39"/>
        <v>0.30620636559290304</v>
      </c>
      <c r="AA108" s="37">
        <f t="shared" si="31"/>
        <v>2.4496509247432243</v>
      </c>
      <c r="AB108" s="70">
        <f t="shared" si="32"/>
        <v>12.248254623716122</v>
      </c>
      <c r="AC108" s="73">
        <f>W108-'Headline Stats'!$B$6</f>
        <v>-11.96586538461538</v>
      </c>
      <c r="AD108" s="34">
        <f>X108-'Headline Stats'!$B$7</f>
        <v>-84.690675241157521</v>
      </c>
      <c r="AE108" s="34">
        <f>Y108-'Headline Stats'!$B$8</f>
        <v>-385.80322580645156</v>
      </c>
      <c r="AF108" s="34">
        <f>Z108-'Headline Stats'!$B$13</f>
        <v>-0.14770091437202776</v>
      </c>
      <c r="AG108" s="34">
        <f>AA108-'Headline Stats'!$B$14</f>
        <v>-0.89102284687219635</v>
      </c>
      <c r="AH108" s="69">
        <f>AB108-'Headline Stats'!$B$15</f>
        <v>-3.9113498547983454</v>
      </c>
      <c r="AI108" s="77"/>
    </row>
    <row r="109" spans="1:35" x14ac:dyDescent="0.25">
      <c r="A109" s="27" t="s">
        <v>613</v>
      </c>
      <c r="B109" s="27" t="s">
        <v>8</v>
      </c>
      <c r="C109" s="27" t="s">
        <v>9</v>
      </c>
      <c r="D109" s="26" t="s">
        <v>37</v>
      </c>
      <c r="E109" s="27" t="s">
        <v>10</v>
      </c>
      <c r="F109" s="26" t="s">
        <v>11</v>
      </c>
      <c r="G109" s="27" t="s">
        <v>7</v>
      </c>
      <c r="H109" s="103" t="s">
        <v>24</v>
      </c>
      <c r="I109" s="76" t="s">
        <v>12</v>
      </c>
      <c r="J109" s="27" t="str">
        <f t="shared" si="26"/>
        <v>Identity Rehearsal and Performance Studios: Mandela Studio</v>
      </c>
      <c r="K109" s="27">
        <v>32</v>
      </c>
      <c r="L109" s="27">
        <v>19</v>
      </c>
      <c r="M109" s="35">
        <f t="shared" si="28"/>
        <v>608</v>
      </c>
      <c r="N109" s="27">
        <v>9.8000000000000007</v>
      </c>
      <c r="O109" s="27">
        <v>5.8</v>
      </c>
      <c r="P109" s="112">
        <f t="shared" si="36"/>
        <v>56.84</v>
      </c>
      <c r="Q109" s="76" t="s">
        <v>14</v>
      </c>
      <c r="R109" s="42" t="s">
        <v>14</v>
      </c>
      <c r="S109" s="42" t="s">
        <v>28</v>
      </c>
      <c r="T109" s="42" t="s">
        <v>28</v>
      </c>
      <c r="U109" s="42" t="s">
        <v>28</v>
      </c>
      <c r="V109" s="97" t="s">
        <v>28</v>
      </c>
      <c r="W109" s="85">
        <v>20</v>
      </c>
      <c r="X109" s="36">
        <v>140</v>
      </c>
      <c r="Y109" s="40">
        <f t="shared" si="44"/>
        <v>700</v>
      </c>
      <c r="Z109" s="33">
        <f t="shared" si="39"/>
        <v>0.35186488388458831</v>
      </c>
      <c r="AA109" s="37">
        <f t="shared" si="31"/>
        <v>2.4630541871921179</v>
      </c>
      <c r="AB109" s="70">
        <f t="shared" si="32"/>
        <v>12.315270935960591</v>
      </c>
      <c r="AC109" s="73">
        <f>W109-'Headline Stats'!$B$6</f>
        <v>-9.4658653846153804</v>
      </c>
      <c r="AD109" s="34">
        <f>X109-'Headline Stats'!$B$7</f>
        <v>-84.690675241157521</v>
      </c>
      <c r="AE109" s="34">
        <f>Y109-'Headline Stats'!$B$8</f>
        <v>-385.80322580645156</v>
      </c>
      <c r="AF109" s="34">
        <f>Z109-'Headline Stats'!$B$13</f>
        <v>-0.10204239608034249</v>
      </c>
      <c r="AG109" s="34">
        <f>AA109-'Headline Stats'!$B$14</f>
        <v>-0.87761958442330279</v>
      </c>
      <c r="AH109" s="69">
        <f>AB109-'Headline Stats'!$B$15</f>
        <v>-3.8443335425538763</v>
      </c>
      <c r="AI109" s="76" t="s">
        <v>35</v>
      </c>
    </row>
    <row r="110" spans="1:35" x14ac:dyDescent="0.25">
      <c r="A110" s="27" t="s">
        <v>613</v>
      </c>
      <c r="B110" s="27" t="s">
        <v>8</v>
      </c>
      <c r="C110" s="27" t="s">
        <v>9</v>
      </c>
      <c r="D110" s="26" t="s">
        <v>37</v>
      </c>
      <c r="E110" s="27" t="s">
        <v>10</v>
      </c>
      <c r="F110" s="26" t="s">
        <v>11</v>
      </c>
      <c r="G110" s="27" t="s">
        <v>7</v>
      </c>
      <c r="H110" s="103" t="s">
        <v>24</v>
      </c>
      <c r="I110" s="76" t="s">
        <v>29</v>
      </c>
      <c r="J110" s="27" t="str">
        <f t="shared" si="26"/>
        <v>Identity Rehearsal and Performance Studios: Greta Mendez Room</v>
      </c>
      <c r="K110" s="27">
        <v>38</v>
      </c>
      <c r="L110" s="27">
        <v>25</v>
      </c>
      <c r="M110" s="35">
        <f t="shared" si="28"/>
        <v>950</v>
      </c>
      <c r="N110" s="27">
        <v>12</v>
      </c>
      <c r="O110" s="27">
        <v>7.6</v>
      </c>
      <c r="P110" s="112">
        <f t="shared" si="36"/>
        <v>91.199999999999989</v>
      </c>
      <c r="Q110" s="76" t="s">
        <v>28</v>
      </c>
      <c r="R110" s="27" t="s">
        <v>28</v>
      </c>
      <c r="S110" s="27" t="s">
        <v>14</v>
      </c>
      <c r="T110" s="27" t="s">
        <v>28</v>
      </c>
      <c r="U110" s="27" t="s">
        <v>28</v>
      </c>
      <c r="V110" s="93" t="s">
        <v>28</v>
      </c>
      <c r="W110" s="85">
        <v>25</v>
      </c>
      <c r="X110" s="36">
        <v>180</v>
      </c>
      <c r="Y110" s="40">
        <f t="shared" si="44"/>
        <v>900</v>
      </c>
      <c r="Z110" s="33">
        <f t="shared" si="39"/>
        <v>0.27412280701754388</v>
      </c>
      <c r="AA110" s="37">
        <f t="shared" si="31"/>
        <v>1.9736842105263159</v>
      </c>
      <c r="AB110" s="70">
        <f t="shared" si="32"/>
        <v>9.8684210526315805</v>
      </c>
      <c r="AC110" s="73">
        <f>W110-'Headline Stats'!$B$6</f>
        <v>-4.4658653846153804</v>
      </c>
      <c r="AD110" s="34">
        <f>X110-'Headline Stats'!$B$7</f>
        <v>-44.690675241157521</v>
      </c>
      <c r="AE110" s="34">
        <f>Y110-'Headline Stats'!$B$8</f>
        <v>-185.80322580645156</v>
      </c>
      <c r="AF110" s="34">
        <f>Z110-'Headline Stats'!$B$13</f>
        <v>-0.17978447294738692</v>
      </c>
      <c r="AG110" s="34">
        <f>AA110-'Headline Stats'!$B$14</f>
        <v>-1.3669895610891047</v>
      </c>
      <c r="AH110" s="69">
        <f>AB110-'Headline Stats'!$B$15</f>
        <v>-6.2911834258828865</v>
      </c>
      <c r="AI110" s="76" t="s">
        <v>30</v>
      </c>
    </row>
    <row r="111" spans="1:35" x14ac:dyDescent="0.25">
      <c r="A111" s="27" t="s">
        <v>613</v>
      </c>
      <c r="B111" s="27" t="s">
        <v>8</v>
      </c>
      <c r="C111" s="27" t="s">
        <v>9</v>
      </c>
      <c r="D111" s="26" t="s">
        <v>37</v>
      </c>
      <c r="E111" s="27" t="s">
        <v>10</v>
      </c>
      <c r="F111" s="26" t="s">
        <v>11</v>
      </c>
      <c r="G111" s="27" t="s">
        <v>7</v>
      </c>
      <c r="H111" s="103" t="s">
        <v>24</v>
      </c>
      <c r="I111" s="76" t="s">
        <v>32</v>
      </c>
      <c r="J111" s="27" t="str">
        <f t="shared" si="26"/>
        <v>Identity Rehearsal and Performance Studios: Main Studio</v>
      </c>
      <c r="K111" s="27">
        <v>50</v>
      </c>
      <c r="L111" s="27">
        <v>25</v>
      </c>
      <c r="M111" s="35">
        <f t="shared" si="28"/>
        <v>1250</v>
      </c>
      <c r="N111" s="27">
        <v>15</v>
      </c>
      <c r="O111" s="27">
        <v>7.6</v>
      </c>
      <c r="P111" s="112">
        <f t="shared" si="36"/>
        <v>114</v>
      </c>
      <c r="Q111" s="76" t="s">
        <v>28</v>
      </c>
      <c r="R111" s="27" t="s">
        <v>28</v>
      </c>
      <c r="S111" s="27" t="s">
        <v>14</v>
      </c>
      <c r="T111" s="27" t="s">
        <v>14</v>
      </c>
      <c r="U111" s="27" t="s">
        <v>28</v>
      </c>
      <c r="V111" s="93" t="s">
        <v>28</v>
      </c>
      <c r="W111" s="85">
        <v>30</v>
      </c>
      <c r="X111" s="36">
        <v>210</v>
      </c>
      <c r="Y111" s="40">
        <f t="shared" si="44"/>
        <v>1050</v>
      </c>
      <c r="Z111" s="33">
        <f t="shared" si="39"/>
        <v>0.26315789473684209</v>
      </c>
      <c r="AA111" s="37">
        <f t="shared" si="31"/>
        <v>1.8421052631578947</v>
      </c>
      <c r="AB111" s="70">
        <f t="shared" si="32"/>
        <v>9.2105263157894743</v>
      </c>
      <c r="AC111" s="73">
        <f>W111-'Headline Stats'!$B$6</f>
        <v>0.53413461538461959</v>
      </c>
      <c r="AD111" s="34">
        <f>X111-'Headline Stats'!$B$7</f>
        <v>-14.690675241157521</v>
      </c>
      <c r="AE111" s="34">
        <f>Y111-'Headline Stats'!$B$8</f>
        <v>-35.803225806451564</v>
      </c>
      <c r="AF111" s="34">
        <f>Z111-'Headline Stats'!$B$13</f>
        <v>-0.19074938522808871</v>
      </c>
      <c r="AG111" s="34">
        <f>AA111-'Headline Stats'!$B$14</f>
        <v>-1.498568508457526</v>
      </c>
      <c r="AH111" s="69">
        <f>AB111-'Headline Stats'!$B$15</f>
        <v>-6.9490781627249927</v>
      </c>
      <c r="AI111" s="76" t="s">
        <v>36</v>
      </c>
    </row>
    <row r="112" spans="1:35" x14ac:dyDescent="0.25">
      <c r="A112" s="27" t="s">
        <v>613</v>
      </c>
      <c r="B112" s="27" t="s">
        <v>8</v>
      </c>
      <c r="C112" s="27" t="s">
        <v>9</v>
      </c>
      <c r="D112" s="26" t="s">
        <v>37</v>
      </c>
      <c r="E112" s="27" t="s">
        <v>10</v>
      </c>
      <c r="F112" s="26" t="s">
        <v>11</v>
      </c>
      <c r="G112" s="27" t="s">
        <v>7</v>
      </c>
      <c r="H112" s="103" t="s">
        <v>24</v>
      </c>
      <c r="I112" s="76" t="s">
        <v>34</v>
      </c>
      <c r="J112" s="27" t="str">
        <f t="shared" si="26"/>
        <v>Identity Rehearsal and Performance Studios: The Drum Studio</v>
      </c>
      <c r="K112" s="27">
        <v>38</v>
      </c>
      <c r="L112" s="27">
        <v>22</v>
      </c>
      <c r="M112" s="35">
        <f t="shared" si="28"/>
        <v>836</v>
      </c>
      <c r="N112" s="27">
        <v>12</v>
      </c>
      <c r="O112" s="27">
        <v>6.7</v>
      </c>
      <c r="P112" s="112">
        <f t="shared" si="36"/>
        <v>80.400000000000006</v>
      </c>
      <c r="Q112" s="76" t="s">
        <v>28</v>
      </c>
      <c r="R112" s="27" t="s">
        <v>28</v>
      </c>
      <c r="S112" s="27" t="s">
        <v>14</v>
      </c>
      <c r="T112" s="27" t="s">
        <v>28</v>
      </c>
      <c r="U112" s="27" t="s">
        <v>28</v>
      </c>
      <c r="V112" s="93" t="s">
        <v>28</v>
      </c>
      <c r="W112" s="85">
        <v>20</v>
      </c>
      <c r="X112" s="36">
        <v>140</v>
      </c>
      <c r="Y112" s="40">
        <f t="shared" si="44"/>
        <v>700</v>
      </c>
      <c r="Z112" s="33">
        <f t="shared" si="39"/>
        <v>0.24875621890547261</v>
      </c>
      <c r="AA112" s="37">
        <f t="shared" si="31"/>
        <v>1.7412935323383083</v>
      </c>
      <c r="AB112" s="70">
        <f t="shared" si="32"/>
        <v>8.7064676616915424</v>
      </c>
      <c r="AC112" s="73">
        <f>W112-'Headline Stats'!$B$6</f>
        <v>-9.4658653846153804</v>
      </c>
      <c r="AD112" s="34">
        <f>X112-'Headline Stats'!$B$7</f>
        <v>-84.690675241157521</v>
      </c>
      <c r="AE112" s="34">
        <f>Y112-'Headline Stats'!$B$8</f>
        <v>-385.80322580645156</v>
      </c>
      <c r="AF112" s="34">
        <f>Z112-'Headline Stats'!$B$13</f>
        <v>-0.20515106105945818</v>
      </c>
      <c r="AG112" s="34">
        <f>AA112-'Headline Stats'!$B$14</f>
        <v>-1.5993802392771124</v>
      </c>
      <c r="AH112" s="69">
        <f>AB112-'Headline Stats'!$B$15</f>
        <v>-7.4531368168229246</v>
      </c>
      <c r="AI112" s="76" t="s">
        <v>30</v>
      </c>
    </row>
    <row r="113" spans="1:35" x14ac:dyDescent="0.25">
      <c r="A113" s="41" t="s">
        <v>332</v>
      </c>
      <c r="B113" s="53" t="s">
        <v>333</v>
      </c>
      <c r="C113" s="27" t="s">
        <v>334</v>
      </c>
      <c r="D113" s="27"/>
      <c r="E113" s="27" t="s">
        <v>335</v>
      </c>
      <c r="F113" s="26" t="s">
        <v>336</v>
      </c>
      <c r="G113" s="26" t="s">
        <v>337</v>
      </c>
      <c r="H113" s="103" t="s">
        <v>24</v>
      </c>
      <c r="I113" s="76" t="s">
        <v>86</v>
      </c>
      <c r="J113" s="27" t="str">
        <f t="shared" si="26"/>
        <v>Invisible Dot: Studio</v>
      </c>
      <c r="K113" s="44">
        <f t="shared" ref="K113:L115" si="45">N113*3.2808399</f>
        <v>28.215223139999999</v>
      </c>
      <c r="L113" s="44">
        <f t="shared" si="45"/>
        <v>16.404199500000001</v>
      </c>
      <c r="M113" s="35">
        <f t="shared" si="28"/>
        <v>462.84814932557646</v>
      </c>
      <c r="N113" s="27">
        <v>8.6</v>
      </c>
      <c r="O113" s="27">
        <v>5</v>
      </c>
      <c r="P113" s="113">
        <f t="shared" si="36"/>
        <v>43</v>
      </c>
      <c r="Q113" s="76" t="s">
        <v>14</v>
      </c>
      <c r="R113" s="27" t="s">
        <v>28</v>
      </c>
      <c r="S113" s="27" t="s">
        <v>28</v>
      </c>
      <c r="T113" s="27" t="s">
        <v>28</v>
      </c>
      <c r="U113" s="27" t="s">
        <v>28</v>
      </c>
      <c r="V113" s="93" t="s">
        <v>28</v>
      </c>
      <c r="W113" s="85">
        <v>30</v>
      </c>
      <c r="X113" s="36">
        <v>150</v>
      </c>
      <c r="Y113" s="40">
        <f t="shared" si="44"/>
        <v>750</v>
      </c>
      <c r="Z113" s="33">
        <f t="shared" si="39"/>
        <v>0.69767441860465118</v>
      </c>
      <c r="AA113" s="37">
        <f t="shared" si="31"/>
        <v>3.4883720930232558</v>
      </c>
      <c r="AB113" s="70">
        <f t="shared" si="32"/>
        <v>17.441860465116278</v>
      </c>
      <c r="AC113" s="73">
        <f>W113-'Headline Stats'!$B$6</f>
        <v>0.53413461538461959</v>
      </c>
      <c r="AD113" s="34">
        <f>X113-'Headline Stats'!$B$7</f>
        <v>-74.690675241157521</v>
      </c>
      <c r="AE113" s="34">
        <f>Y113-'Headline Stats'!$B$8</f>
        <v>-335.80322580645156</v>
      </c>
      <c r="AF113" s="34">
        <f>Z113-'Headline Stats'!$B$13</f>
        <v>0.24376713863972038</v>
      </c>
      <c r="AG113" s="34">
        <f>AA113-'Headline Stats'!$B$14</f>
        <v>0.14769832140783512</v>
      </c>
      <c r="AH113" s="69">
        <f>AB113-'Headline Stats'!$B$15</f>
        <v>1.2822559866018111</v>
      </c>
      <c r="AI113" s="76" t="s">
        <v>340</v>
      </c>
    </row>
    <row r="114" spans="1:35" x14ac:dyDescent="0.25">
      <c r="A114" s="41" t="s">
        <v>332</v>
      </c>
      <c r="B114" s="53" t="s">
        <v>333</v>
      </c>
      <c r="C114" s="27" t="s">
        <v>334</v>
      </c>
      <c r="D114" s="27"/>
      <c r="E114" s="27" t="s">
        <v>335</v>
      </c>
      <c r="F114" s="26" t="s">
        <v>336</v>
      </c>
      <c r="G114" s="26" t="s">
        <v>337</v>
      </c>
      <c r="H114" s="103" t="s">
        <v>24</v>
      </c>
      <c r="I114" s="76" t="s">
        <v>82</v>
      </c>
      <c r="J114" s="27" t="str">
        <f t="shared" si="26"/>
        <v>Invisible Dot: Blue Room</v>
      </c>
      <c r="K114" s="44">
        <f t="shared" si="45"/>
        <v>16.076115510000001</v>
      </c>
      <c r="L114" s="44">
        <f t="shared" si="45"/>
        <v>16.076115510000001</v>
      </c>
      <c r="M114" s="35">
        <f t="shared" si="28"/>
        <v>258.44148989086261</v>
      </c>
      <c r="N114" s="27">
        <v>4.9000000000000004</v>
      </c>
      <c r="O114" s="27">
        <v>4.9000000000000004</v>
      </c>
      <c r="P114" s="113">
        <f t="shared" si="36"/>
        <v>24.010000000000005</v>
      </c>
      <c r="Q114" s="76" t="s">
        <v>14</v>
      </c>
      <c r="R114" s="27" t="s">
        <v>28</v>
      </c>
      <c r="S114" s="27" t="s">
        <v>28</v>
      </c>
      <c r="T114" s="27" t="s">
        <v>28</v>
      </c>
      <c r="U114" s="27" t="s">
        <v>28</v>
      </c>
      <c r="V114" s="93" t="s">
        <v>28</v>
      </c>
      <c r="W114" s="85">
        <v>15</v>
      </c>
      <c r="X114" s="36">
        <v>85</v>
      </c>
      <c r="Y114" s="40">
        <f t="shared" si="44"/>
        <v>425</v>
      </c>
      <c r="Z114" s="33">
        <f t="shared" si="39"/>
        <v>0.62473969179508526</v>
      </c>
      <c r="AA114" s="37">
        <f t="shared" si="31"/>
        <v>3.5401915868388163</v>
      </c>
      <c r="AB114" s="70">
        <f t="shared" si="32"/>
        <v>17.700957934194083</v>
      </c>
      <c r="AC114" s="73">
        <f>W114-'Headline Stats'!$B$6</f>
        <v>-14.46586538461538</v>
      </c>
      <c r="AD114" s="34">
        <f>X114-'Headline Stats'!$B$7</f>
        <v>-139.69067524115752</v>
      </c>
      <c r="AE114" s="34">
        <f>Y114-'Headline Stats'!$B$8</f>
        <v>-660.80322580645156</v>
      </c>
      <c r="AF114" s="34">
        <f>Z114-'Headline Stats'!$B$13</f>
        <v>0.17083241183015446</v>
      </c>
      <c r="AG114" s="34">
        <f>AA114-'Headline Stats'!$B$14</f>
        <v>0.19951781522339562</v>
      </c>
      <c r="AH114" s="69">
        <f>AB114-'Headline Stats'!$B$15</f>
        <v>1.5413534556796158</v>
      </c>
      <c r="AI114" s="76" t="s">
        <v>340</v>
      </c>
    </row>
    <row r="115" spans="1:35" x14ac:dyDescent="0.25">
      <c r="A115" s="41" t="s">
        <v>332</v>
      </c>
      <c r="B115" s="53" t="s">
        <v>338</v>
      </c>
      <c r="C115" s="27" t="s">
        <v>339</v>
      </c>
      <c r="D115" s="27"/>
      <c r="E115" s="27" t="s">
        <v>335</v>
      </c>
      <c r="F115" s="26" t="s">
        <v>336</v>
      </c>
      <c r="G115" s="26" t="s">
        <v>337</v>
      </c>
      <c r="H115" s="103" t="s">
        <v>24</v>
      </c>
      <c r="I115" s="76" t="s">
        <v>86</v>
      </c>
      <c r="J115" s="27" t="str">
        <f t="shared" si="26"/>
        <v>Invisible Dot: Studio</v>
      </c>
      <c r="K115" s="44">
        <f t="shared" si="45"/>
        <v>27.230971170000004</v>
      </c>
      <c r="L115" s="44">
        <f t="shared" si="45"/>
        <v>18.044619449999999</v>
      </c>
      <c r="M115" s="35">
        <f t="shared" si="28"/>
        <v>491.37251201657131</v>
      </c>
      <c r="N115" s="27">
        <v>8.3000000000000007</v>
      </c>
      <c r="O115" s="27">
        <v>5.5</v>
      </c>
      <c r="P115" s="113">
        <f t="shared" si="36"/>
        <v>45.650000000000006</v>
      </c>
      <c r="Q115" s="76" t="s">
        <v>14</v>
      </c>
      <c r="R115" s="27" t="s">
        <v>28</v>
      </c>
      <c r="S115" s="27" t="s">
        <v>28</v>
      </c>
      <c r="T115" s="27" t="s">
        <v>28</v>
      </c>
      <c r="U115" s="27" t="s">
        <v>28</v>
      </c>
      <c r="V115" s="93" t="s">
        <v>28</v>
      </c>
      <c r="W115" s="85">
        <v>15</v>
      </c>
      <c r="X115" s="36">
        <v>80</v>
      </c>
      <c r="Y115" s="40">
        <f t="shared" si="44"/>
        <v>400</v>
      </c>
      <c r="Z115" s="33">
        <f t="shared" si="39"/>
        <v>0.32858707557502737</v>
      </c>
      <c r="AA115" s="37">
        <f t="shared" si="31"/>
        <v>1.7524644030668124</v>
      </c>
      <c r="AB115" s="70">
        <f t="shared" si="32"/>
        <v>8.7623220153340622</v>
      </c>
      <c r="AC115" s="73">
        <f>W115-'Headline Stats'!$B$6</f>
        <v>-14.46586538461538</v>
      </c>
      <c r="AD115" s="34">
        <f>X115-'Headline Stats'!$B$7</f>
        <v>-144.69067524115752</v>
      </c>
      <c r="AE115" s="34">
        <f>Y115-'Headline Stats'!$B$8</f>
        <v>-685.80322580645156</v>
      </c>
      <c r="AF115" s="34">
        <f>Z115-'Headline Stats'!$B$13</f>
        <v>-0.12532020438990343</v>
      </c>
      <c r="AG115" s="34">
        <f>AA115-'Headline Stats'!$B$14</f>
        <v>-1.5882093685486083</v>
      </c>
      <c r="AH115" s="69">
        <f>AB115-'Headline Stats'!$B$15</f>
        <v>-7.3972824631804048</v>
      </c>
      <c r="AI115" s="76" t="s">
        <v>340</v>
      </c>
    </row>
    <row r="116" spans="1:35" x14ac:dyDescent="0.25">
      <c r="A116" s="41" t="s">
        <v>341</v>
      </c>
      <c r="B116" s="53" t="s">
        <v>342</v>
      </c>
      <c r="C116" s="27" t="s">
        <v>343</v>
      </c>
      <c r="D116" s="27"/>
      <c r="E116" s="27" t="s">
        <v>344</v>
      </c>
      <c r="F116" s="26" t="s">
        <v>345</v>
      </c>
      <c r="G116" s="26" t="s">
        <v>346</v>
      </c>
      <c r="H116" s="103" t="s">
        <v>24</v>
      </c>
      <c r="I116" s="76" t="s">
        <v>347</v>
      </c>
      <c r="J116" s="27" t="str">
        <f t="shared" si="26"/>
        <v>Islington Arts Factory: The Linbury</v>
      </c>
      <c r="K116" s="27">
        <v>39</v>
      </c>
      <c r="L116" s="27">
        <v>22</v>
      </c>
      <c r="M116" s="35">
        <f t="shared" si="28"/>
        <v>858</v>
      </c>
      <c r="N116" s="27">
        <v>12</v>
      </c>
      <c r="O116" s="27">
        <v>6.8</v>
      </c>
      <c r="P116" s="113">
        <f t="shared" si="36"/>
        <v>81.599999999999994</v>
      </c>
      <c r="Q116" s="76" t="s">
        <v>14</v>
      </c>
      <c r="R116" s="27" t="s">
        <v>28</v>
      </c>
      <c r="S116" s="27" t="s">
        <v>14</v>
      </c>
      <c r="T116" s="27" t="s">
        <v>28</v>
      </c>
      <c r="U116" s="27" t="s">
        <v>14</v>
      </c>
      <c r="V116" s="93" t="s">
        <v>28</v>
      </c>
      <c r="W116" s="85">
        <v>15</v>
      </c>
      <c r="X116" s="36">
        <f>(W116*8)*0.9</f>
        <v>108</v>
      </c>
      <c r="Y116" s="40">
        <f t="shared" si="44"/>
        <v>540</v>
      </c>
      <c r="Z116" s="33">
        <f t="shared" si="39"/>
        <v>0.18382352941176472</v>
      </c>
      <c r="AA116" s="37">
        <f t="shared" si="31"/>
        <v>1.3235294117647061</v>
      </c>
      <c r="AB116" s="70">
        <f t="shared" si="32"/>
        <v>6.6176470588235299</v>
      </c>
      <c r="AC116" s="73">
        <f>W116-'Headline Stats'!$B$6</f>
        <v>-14.46586538461538</v>
      </c>
      <c r="AD116" s="34">
        <f>X116-'Headline Stats'!$B$7</f>
        <v>-116.69067524115752</v>
      </c>
      <c r="AE116" s="34">
        <f>Y116-'Headline Stats'!$B$8</f>
        <v>-545.80322580645156</v>
      </c>
      <c r="AF116" s="34">
        <f>Z116-'Headline Stats'!$B$13</f>
        <v>-0.27008375055316608</v>
      </c>
      <c r="AG116" s="34">
        <f>AA116-'Headline Stats'!$B$14</f>
        <v>-2.0171443598507146</v>
      </c>
      <c r="AH116" s="69">
        <f>AB116-'Headline Stats'!$B$15</f>
        <v>-9.541957419690938</v>
      </c>
      <c r="AI116" s="76" t="s">
        <v>774</v>
      </c>
    </row>
    <row r="117" spans="1:35" x14ac:dyDescent="0.25">
      <c r="A117" s="41" t="s">
        <v>341</v>
      </c>
      <c r="B117" s="53" t="s">
        <v>342</v>
      </c>
      <c r="C117" s="27" t="s">
        <v>343</v>
      </c>
      <c r="D117" s="27"/>
      <c r="E117" s="27" t="s">
        <v>344</v>
      </c>
      <c r="F117" s="26" t="s">
        <v>345</v>
      </c>
      <c r="G117" s="26" t="s">
        <v>346</v>
      </c>
      <c r="H117" s="103" t="s">
        <v>24</v>
      </c>
      <c r="I117" s="76" t="s">
        <v>348</v>
      </c>
      <c r="J117" s="27" t="str">
        <f t="shared" si="26"/>
        <v>Islington Arts Factory: The Chase</v>
      </c>
      <c r="K117" s="44">
        <f t="shared" ref="K117:L125" si="46">N117*3.2808399</f>
        <v>48.392388525000001</v>
      </c>
      <c r="L117" s="44">
        <f t="shared" si="46"/>
        <v>22.309711320000002</v>
      </c>
      <c r="M117" s="35">
        <f t="shared" si="28"/>
        <v>1079.6202180780308</v>
      </c>
      <c r="N117" s="27">
        <v>14.75</v>
      </c>
      <c r="O117" s="27">
        <v>6.8</v>
      </c>
      <c r="P117" s="113">
        <f t="shared" si="36"/>
        <v>100.3</v>
      </c>
      <c r="Q117" s="76" t="s">
        <v>14</v>
      </c>
      <c r="R117" s="27" t="s">
        <v>28</v>
      </c>
      <c r="S117" s="27" t="s">
        <v>14</v>
      </c>
      <c r="T117" s="27" t="s">
        <v>28</v>
      </c>
      <c r="U117" s="27" t="s">
        <v>14</v>
      </c>
      <c r="V117" s="93" t="s">
        <v>28</v>
      </c>
      <c r="W117" s="85">
        <v>15</v>
      </c>
      <c r="X117" s="36">
        <f>(W117*8)*0.9</f>
        <v>108</v>
      </c>
      <c r="Y117" s="40">
        <f t="shared" si="44"/>
        <v>540</v>
      </c>
      <c r="Z117" s="33">
        <f t="shared" si="39"/>
        <v>0.14955134596211367</v>
      </c>
      <c r="AA117" s="37">
        <f t="shared" si="31"/>
        <v>1.0767696909272184</v>
      </c>
      <c r="AB117" s="70">
        <f t="shared" si="32"/>
        <v>5.3838484546360919</v>
      </c>
      <c r="AC117" s="73">
        <f>W117-'Headline Stats'!$B$6</f>
        <v>-14.46586538461538</v>
      </c>
      <c r="AD117" s="34">
        <f>X117-'Headline Stats'!$B$7</f>
        <v>-116.69067524115752</v>
      </c>
      <c r="AE117" s="34">
        <f>Y117-'Headline Stats'!$B$8</f>
        <v>-545.80322580645156</v>
      </c>
      <c r="AF117" s="34">
        <f>Z117-'Headline Stats'!$B$13</f>
        <v>-0.30435593400281713</v>
      </c>
      <c r="AG117" s="34">
        <f>AA117-'Headline Stats'!$B$14</f>
        <v>-2.263904080688202</v>
      </c>
      <c r="AH117" s="69">
        <f>AB117-'Headline Stats'!$B$15</f>
        <v>-10.775756023878376</v>
      </c>
      <c r="AI117" s="76" t="s">
        <v>774</v>
      </c>
    </row>
    <row r="118" spans="1:35" x14ac:dyDescent="0.25">
      <c r="A118" s="21" t="s">
        <v>680</v>
      </c>
      <c r="B118" s="21" t="s">
        <v>681</v>
      </c>
      <c r="C118" s="22" t="s">
        <v>682</v>
      </c>
      <c r="D118" s="23"/>
      <c r="E118" s="24" t="s">
        <v>684</v>
      </c>
      <c r="F118" s="26" t="s">
        <v>685</v>
      </c>
      <c r="G118" s="26" t="s">
        <v>686</v>
      </c>
      <c r="H118" s="102" t="s">
        <v>419</v>
      </c>
      <c r="I118" s="81" t="s">
        <v>687</v>
      </c>
      <c r="J118" s="27" t="str">
        <f t="shared" si="26"/>
        <v>ISTD2 Dance Studios: Basement</v>
      </c>
      <c r="K118" s="28">
        <f t="shared" si="46"/>
        <v>23.62204728</v>
      </c>
      <c r="L118" s="28">
        <f t="shared" si="46"/>
        <v>52.821522390000005</v>
      </c>
      <c r="M118" s="29">
        <f t="shared" si="28"/>
        <v>1247.7524992981587</v>
      </c>
      <c r="N118" s="23">
        <v>7.2</v>
      </c>
      <c r="O118" s="23">
        <v>16.100000000000001</v>
      </c>
      <c r="P118" s="111">
        <f t="shared" si="36"/>
        <v>115.92000000000002</v>
      </c>
      <c r="Q118" s="75" t="s">
        <v>28</v>
      </c>
      <c r="R118" s="23" t="s">
        <v>28</v>
      </c>
      <c r="S118" s="23" t="s">
        <v>14</v>
      </c>
      <c r="T118" s="23" t="s">
        <v>28</v>
      </c>
      <c r="U118" s="23" t="s">
        <v>14</v>
      </c>
      <c r="V118" s="95" t="s">
        <v>28</v>
      </c>
      <c r="W118" s="87">
        <v>27</v>
      </c>
      <c r="X118" s="32">
        <v>167</v>
      </c>
      <c r="Y118" s="50">
        <f t="shared" si="44"/>
        <v>835</v>
      </c>
      <c r="Z118" s="33">
        <f t="shared" si="39"/>
        <v>0.23291925465838506</v>
      </c>
      <c r="AA118" s="37">
        <f t="shared" si="31"/>
        <v>1.4406487232574188</v>
      </c>
      <c r="AB118" s="70">
        <f t="shared" si="32"/>
        <v>7.2032436162870939</v>
      </c>
      <c r="AC118" s="73">
        <f>W118-'Headline Stats'!$B$6</f>
        <v>-2.4658653846153804</v>
      </c>
      <c r="AD118" s="34">
        <f>X118-'Headline Stats'!$B$7</f>
        <v>-57.690675241157521</v>
      </c>
      <c r="AE118" s="34">
        <f>Y118-'Headline Stats'!$B$8</f>
        <v>-250.80322580645156</v>
      </c>
      <c r="AF118" s="34">
        <f>Z118-'Headline Stats'!$B$13</f>
        <v>-0.22098802530654574</v>
      </c>
      <c r="AG118" s="34">
        <f>AA118-'Headline Stats'!$B$14</f>
        <v>-1.9000250483580019</v>
      </c>
      <c r="AH118" s="69">
        <f>AB118-'Headline Stats'!$B$15</f>
        <v>-8.956360862227374</v>
      </c>
      <c r="AI118" s="75"/>
    </row>
    <row r="119" spans="1:35" x14ac:dyDescent="0.25">
      <c r="A119" s="21" t="s">
        <v>680</v>
      </c>
      <c r="B119" s="21" t="s">
        <v>681</v>
      </c>
      <c r="C119" s="22" t="s">
        <v>682</v>
      </c>
      <c r="D119" s="23"/>
      <c r="E119" s="24" t="s">
        <v>684</v>
      </c>
      <c r="F119" s="26" t="s">
        <v>685</v>
      </c>
      <c r="G119" s="26" t="s">
        <v>686</v>
      </c>
      <c r="H119" s="102" t="s">
        <v>419</v>
      </c>
      <c r="I119" s="81" t="s">
        <v>174</v>
      </c>
      <c r="J119" s="27" t="str">
        <f t="shared" si="26"/>
        <v>ISTD2 Dance Studios: Ground Floor</v>
      </c>
      <c r="K119" s="28">
        <f t="shared" si="46"/>
        <v>30.839895060000003</v>
      </c>
      <c r="L119" s="28">
        <f t="shared" si="46"/>
        <v>65.616798000000003</v>
      </c>
      <c r="M119" s="29">
        <f t="shared" si="28"/>
        <v>2023.6151644932181</v>
      </c>
      <c r="N119" s="23">
        <v>9.4</v>
      </c>
      <c r="O119" s="23">
        <v>20</v>
      </c>
      <c r="P119" s="111">
        <f t="shared" si="36"/>
        <v>188</v>
      </c>
      <c r="Q119" s="75" t="s">
        <v>28</v>
      </c>
      <c r="R119" s="23" t="s">
        <v>28</v>
      </c>
      <c r="S119" s="23" t="s">
        <v>14</v>
      </c>
      <c r="T119" s="23" t="s">
        <v>28</v>
      </c>
      <c r="U119" s="23" t="s">
        <v>14</v>
      </c>
      <c r="V119" s="95" t="s">
        <v>28</v>
      </c>
      <c r="W119" s="87">
        <v>34</v>
      </c>
      <c r="X119" s="32">
        <v>268</v>
      </c>
      <c r="Y119" s="50">
        <f t="shared" si="44"/>
        <v>1340</v>
      </c>
      <c r="Z119" s="33">
        <f t="shared" si="39"/>
        <v>0.18085106382978725</v>
      </c>
      <c r="AA119" s="37">
        <f t="shared" si="31"/>
        <v>1.425531914893617</v>
      </c>
      <c r="AB119" s="70">
        <f t="shared" si="32"/>
        <v>7.1276595744680851</v>
      </c>
      <c r="AC119" s="73">
        <f>W119-'Headline Stats'!$B$6</f>
        <v>4.5341346153846196</v>
      </c>
      <c r="AD119" s="34">
        <f>X119-'Headline Stats'!$B$7</f>
        <v>43.309324758842479</v>
      </c>
      <c r="AE119" s="34">
        <f>Y119-'Headline Stats'!$B$8</f>
        <v>254.19677419354844</v>
      </c>
      <c r="AF119" s="34">
        <f>Z119-'Headline Stats'!$B$13</f>
        <v>-0.27305621613514353</v>
      </c>
      <c r="AG119" s="34">
        <f>AA119-'Headline Stats'!$B$14</f>
        <v>-1.9151418567218037</v>
      </c>
      <c r="AH119" s="69">
        <f>AB119-'Headline Stats'!$B$15</f>
        <v>-9.031944904046382</v>
      </c>
      <c r="AI119" s="75"/>
    </row>
    <row r="120" spans="1:35" x14ac:dyDescent="0.25">
      <c r="A120" s="21" t="s">
        <v>680</v>
      </c>
      <c r="B120" s="21" t="s">
        <v>681</v>
      </c>
      <c r="C120" s="22" t="s">
        <v>682</v>
      </c>
      <c r="D120" s="23"/>
      <c r="E120" s="24" t="s">
        <v>684</v>
      </c>
      <c r="F120" s="26" t="s">
        <v>685</v>
      </c>
      <c r="G120" s="26" t="s">
        <v>686</v>
      </c>
      <c r="H120" s="102" t="s">
        <v>419</v>
      </c>
      <c r="I120" s="81" t="s">
        <v>688</v>
      </c>
      <c r="J120" s="27" t="str">
        <f t="shared" si="26"/>
        <v>ISTD2 Dance Studios: First Floor</v>
      </c>
      <c r="K120" s="28">
        <f t="shared" si="46"/>
        <v>23.62204728</v>
      </c>
      <c r="L120" s="28">
        <f t="shared" si="46"/>
        <v>60.039370170000005</v>
      </c>
      <c r="M120" s="29">
        <f t="shared" si="28"/>
        <v>1418.2528408171618</v>
      </c>
      <c r="N120" s="23">
        <v>7.2</v>
      </c>
      <c r="O120" s="23">
        <v>18.3</v>
      </c>
      <c r="P120" s="111">
        <f t="shared" si="36"/>
        <v>131.76000000000002</v>
      </c>
      <c r="Q120" s="75" t="s">
        <v>28</v>
      </c>
      <c r="R120" s="23" t="s">
        <v>28</v>
      </c>
      <c r="S120" s="23" t="s">
        <v>14</v>
      </c>
      <c r="T120" s="23" t="s">
        <v>28</v>
      </c>
      <c r="U120" s="23" t="s">
        <v>14</v>
      </c>
      <c r="V120" s="95" t="s">
        <v>28</v>
      </c>
      <c r="W120" s="87">
        <v>29</v>
      </c>
      <c r="X120" s="32">
        <v>202</v>
      </c>
      <c r="Y120" s="50">
        <f t="shared" si="44"/>
        <v>1010</v>
      </c>
      <c r="Z120" s="33">
        <f t="shared" si="39"/>
        <v>0.2200971463266545</v>
      </c>
      <c r="AA120" s="37">
        <f t="shared" si="31"/>
        <v>1.5330904675166968</v>
      </c>
      <c r="AB120" s="70">
        <f t="shared" si="32"/>
        <v>7.665452337583484</v>
      </c>
      <c r="AC120" s="73">
        <f>W120-'Headline Stats'!$B$6</f>
        <v>-0.46586538461538041</v>
      </c>
      <c r="AD120" s="34">
        <f>X120-'Headline Stats'!$B$7</f>
        <v>-22.690675241157521</v>
      </c>
      <c r="AE120" s="34">
        <f>Y120-'Headline Stats'!$B$8</f>
        <v>-75.803225806451564</v>
      </c>
      <c r="AF120" s="34">
        <f>Z120-'Headline Stats'!$B$13</f>
        <v>-0.2338101336382763</v>
      </c>
      <c r="AG120" s="34">
        <f>AA120-'Headline Stats'!$B$14</f>
        <v>-1.8075833040987239</v>
      </c>
      <c r="AH120" s="69">
        <f>AB120-'Headline Stats'!$B$15</f>
        <v>-8.4941521409309821</v>
      </c>
      <c r="AI120" s="75"/>
    </row>
    <row r="121" spans="1:35" x14ac:dyDescent="0.25">
      <c r="A121" s="41" t="s">
        <v>349</v>
      </c>
      <c r="B121" s="53" t="s">
        <v>350</v>
      </c>
      <c r="C121" s="27" t="s">
        <v>351</v>
      </c>
      <c r="D121" s="27"/>
      <c r="E121" s="27" t="s">
        <v>352</v>
      </c>
      <c r="F121" s="26" t="s">
        <v>353</v>
      </c>
      <c r="G121" s="26" t="s">
        <v>354</v>
      </c>
      <c r="H121" s="103" t="s">
        <v>24</v>
      </c>
      <c r="I121" s="76" t="s">
        <v>127</v>
      </c>
      <c r="J121" s="27" t="str">
        <f t="shared" si="26"/>
        <v>Jacksons Lane: Studio 1</v>
      </c>
      <c r="K121" s="44">
        <f t="shared" si="46"/>
        <v>26.246719200000001</v>
      </c>
      <c r="L121" s="44">
        <f t="shared" si="46"/>
        <v>121.39107630000001</v>
      </c>
      <c r="M121" s="35">
        <f t="shared" si="28"/>
        <v>3186.1174930318753</v>
      </c>
      <c r="N121" s="27">
        <v>8</v>
      </c>
      <c r="O121" s="27">
        <v>37</v>
      </c>
      <c r="P121" s="112">
        <f t="shared" si="36"/>
        <v>296</v>
      </c>
      <c r="Q121" s="76" t="s">
        <v>28</v>
      </c>
      <c r="R121" s="27" t="s">
        <v>28</v>
      </c>
      <c r="S121" s="27" t="s">
        <v>28</v>
      </c>
      <c r="T121" s="27" t="s">
        <v>28</v>
      </c>
      <c r="U121" s="27" t="s">
        <v>14</v>
      </c>
      <c r="V121" s="93" t="s">
        <v>28</v>
      </c>
      <c r="W121" s="85">
        <v>34.5</v>
      </c>
      <c r="X121" s="40">
        <f>W121*8</f>
        <v>276</v>
      </c>
      <c r="Y121" s="40">
        <f t="shared" si="44"/>
        <v>1380</v>
      </c>
      <c r="Z121" s="33">
        <f t="shared" si="39"/>
        <v>0.11655405405405406</v>
      </c>
      <c r="AA121" s="37">
        <f t="shared" si="31"/>
        <v>0.93243243243243246</v>
      </c>
      <c r="AB121" s="70">
        <f t="shared" si="32"/>
        <v>4.6621621621621623</v>
      </c>
      <c r="AC121" s="73">
        <f>W121-'Headline Stats'!$B$6</f>
        <v>5.0341346153846196</v>
      </c>
      <c r="AD121" s="34">
        <f>X121-'Headline Stats'!$B$7</f>
        <v>51.309324758842479</v>
      </c>
      <c r="AE121" s="34">
        <f>Y121-'Headline Stats'!$B$8</f>
        <v>294.19677419354844</v>
      </c>
      <c r="AF121" s="34">
        <f>Z121-'Headline Stats'!$B$13</f>
        <v>-0.33735322591087674</v>
      </c>
      <c r="AG121" s="34">
        <f>AA121-'Headline Stats'!$B$14</f>
        <v>-2.4082413391829882</v>
      </c>
      <c r="AH121" s="69">
        <f>AB121-'Headline Stats'!$B$15</f>
        <v>-11.497442316352306</v>
      </c>
      <c r="AI121" s="76"/>
    </row>
    <row r="122" spans="1:35" x14ac:dyDescent="0.25">
      <c r="A122" s="41" t="s">
        <v>349</v>
      </c>
      <c r="B122" s="53" t="s">
        <v>350</v>
      </c>
      <c r="C122" s="27" t="s">
        <v>351</v>
      </c>
      <c r="D122" s="27"/>
      <c r="E122" s="27" t="s">
        <v>352</v>
      </c>
      <c r="F122" s="26" t="s">
        <v>353</v>
      </c>
      <c r="G122" s="26" t="s">
        <v>354</v>
      </c>
      <c r="H122" s="103" t="s">
        <v>24</v>
      </c>
      <c r="I122" s="76" t="s">
        <v>128</v>
      </c>
      <c r="J122" s="27" t="str">
        <f t="shared" si="26"/>
        <v>Jacksons Lane: Studio 2</v>
      </c>
      <c r="K122" s="44">
        <f t="shared" si="46"/>
        <v>21.325459350000003</v>
      </c>
      <c r="L122" s="44">
        <f t="shared" si="46"/>
        <v>32.808399000000001</v>
      </c>
      <c r="M122" s="35">
        <f t="shared" si="28"/>
        <v>699.65417921308074</v>
      </c>
      <c r="N122" s="27">
        <v>6.5</v>
      </c>
      <c r="O122" s="27">
        <v>10</v>
      </c>
      <c r="P122" s="112">
        <f t="shared" si="36"/>
        <v>65</v>
      </c>
      <c r="Q122" s="76" t="s">
        <v>28</v>
      </c>
      <c r="R122" s="27" t="s">
        <v>28</v>
      </c>
      <c r="S122" s="27" t="s">
        <v>28</v>
      </c>
      <c r="T122" s="27" t="s">
        <v>28</v>
      </c>
      <c r="U122" s="27" t="s">
        <v>14</v>
      </c>
      <c r="V122" s="93" t="s">
        <v>28</v>
      </c>
      <c r="W122" s="85">
        <v>22.5</v>
      </c>
      <c r="X122" s="40">
        <f>W122*8</f>
        <v>180</v>
      </c>
      <c r="Y122" s="40">
        <f t="shared" si="44"/>
        <v>900</v>
      </c>
      <c r="Z122" s="33">
        <f t="shared" si="39"/>
        <v>0.34615384615384615</v>
      </c>
      <c r="AA122" s="37">
        <f t="shared" si="31"/>
        <v>2.7692307692307692</v>
      </c>
      <c r="AB122" s="70">
        <f t="shared" si="32"/>
        <v>13.846153846153847</v>
      </c>
      <c r="AC122" s="73">
        <f>W122-'Headline Stats'!$B$6</f>
        <v>-6.9658653846153804</v>
      </c>
      <c r="AD122" s="34">
        <f>X122-'Headline Stats'!$B$7</f>
        <v>-44.690675241157521</v>
      </c>
      <c r="AE122" s="34">
        <f>Y122-'Headline Stats'!$B$8</f>
        <v>-185.80322580645156</v>
      </c>
      <c r="AF122" s="34">
        <f>Z122-'Headline Stats'!$B$13</f>
        <v>-0.10775343381108465</v>
      </c>
      <c r="AG122" s="34">
        <f>AA122-'Headline Stats'!$B$14</f>
        <v>-0.57144300238465151</v>
      </c>
      <c r="AH122" s="69">
        <f>AB122-'Headline Stats'!$B$15</f>
        <v>-2.3134506323606203</v>
      </c>
      <c r="AI122" s="76"/>
    </row>
    <row r="123" spans="1:35" x14ac:dyDescent="0.25">
      <c r="A123" s="41" t="s">
        <v>349</v>
      </c>
      <c r="B123" s="53" t="s">
        <v>350</v>
      </c>
      <c r="C123" s="27" t="s">
        <v>351</v>
      </c>
      <c r="D123" s="27"/>
      <c r="E123" s="27" t="s">
        <v>352</v>
      </c>
      <c r="F123" s="26" t="s">
        <v>353</v>
      </c>
      <c r="G123" s="26" t="s">
        <v>354</v>
      </c>
      <c r="H123" s="103" t="s">
        <v>24</v>
      </c>
      <c r="I123" s="76" t="s">
        <v>355</v>
      </c>
      <c r="J123" s="27" t="str">
        <f t="shared" si="26"/>
        <v xml:space="preserve">Jacksons Lane: Space 3 </v>
      </c>
      <c r="K123" s="44">
        <f t="shared" si="46"/>
        <v>19.685039400000001</v>
      </c>
      <c r="L123" s="44">
        <f t="shared" si="46"/>
        <v>29.527559100000001</v>
      </c>
      <c r="M123" s="35">
        <f t="shared" si="28"/>
        <v>581.25116426932857</v>
      </c>
      <c r="N123" s="27">
        <v>6</v>
      </c>
      <c r="O123" s="27">
        <v>9</v>
      </c>
      <c r="P123" s="112">
        <f t="shared" si="36"/>
        <v>54</v>
      </c>
      <c r="Q123" s="76" t="s">
        <v>28</v>
      </c>
      <c r="R123" s="27" t="s">
        <v>28</v>
      </c>
      <c r="S123" s="27" t="s">
        <v>28</v>
      </c>
      <c r="T123" s="27" t="s">
        <v>28</v>
      </c>
      <c r="U123" s="27" t="s">
        <v>28</v>
      </c>
      <c r="V123" s="93" t="s">
        <v>28</v>
      </c>
      <c r="W123" s="85">
        <v>17</v>
      </c>
      <c r="X123" s="40">
        <f>W123*8</f>
        <v>136</v>
      </c>
      <c r="Y123" s="40">
        <f t="shared" si="44"/>
        <v>680</v>
      </c>
      <c r="Z123" s="33">
        <f t="shared" si="39"/>
        <v>0.31481481481481483</v>
      </c>
      <c r="AA123" s="37">
        <f t="shared" si="31"/>
        <v>2.5185185185185186</v>
      </c>
      <c r="AB123" s="70">
        <f t="shared" si="32"/>
        <v>12.592592592592593</v>
      </c>
      <c r="AC123" s="73">
        <f>W123-'Headline Stats'!$B$6</f>
        <v>-12.46586538461538</v>
      </c>
      <c r="AD123" s="34">
        <f>X123-'Headline Stats'!$B$7</f>
        <v>-88.690675241157521</v>
      </c>
      <c r="AE123" s="34">
        <f>Y123-'Headline Stats'!$B$8</f>
        <v>-405.80322580645156</v>
      </c>
      <c r="AF123" s="34">
        <f>Z123-'Headline Stats'!$B$13</f>
        <v>-0.13909246515011597</v>
      </c>
      <c r="AG123" s="34">
        <f>AA123-'Headline Stats'!$B$14</f>
        <v>-0.82215525309690207</v>
      </c>
      <c r="AH123" s="69">
        <f>AB123-'Headline Stats'!$B$15</f>
        <v>-3.5670118859218736</v>
      </c>
      <c r="AI123" s="76"/>
    </row>
    <row r="124" spans="1:35" x14ac:dyDescent="0.25">
      <c r="A124" s="41" t="s">
        <v>349</v>
      </c>
      <c r="B124" s="53" t="s">
        <v>350</v>
      </c>
      <c r="C124" s="27" t="s">
        <v>351</v>
      </c>
      <c r="D124" s="27"/>
      <c r="E124" s="27" t="s">
        <v>352</v>
      </c>
      <c r="F124" s="26" t="s">
        <v>353</v>
      </c>
      <c r="G124" s="26" t="s">
        <v>354</v>
      </c>
      <c r="H124" s="103" t="s">
        <v>24</v>
      </c>
      <c r="I124" s="76" t="s">
        <v>356</v>
      </c>
      <c r="J124" s="27" t="str">
        <f t="shared" si="26"/>
        <v>Jacksons Lane: Space 4</v>
      </c>
      <c r="K124" s="44">
        <f t="shared" si="46"/>
        <v>19.685039400000001</v>
      </c>
      <c r="L124" s="44">
        <f t="shared" si="46"/>
        <v>32.808399000000001</v>
      </c>
      <c r="M124" s="35">
        <f t="shared" si="28"/>
        <v>645.83462696592062</v>
      </c>
      <c r="N124" s="27">
        <v>6</v>
      </c>
      <c r="O124" s="27">
        <v>10</v>
      </c>
      <c r="P124" s="112">
        <f t="shared" si="36"/>
        <v>60</v>
      </c>
      <c r="Q124" s="76" t="s">
        <v>28</v>
      </c>
      <c r="R124" s="27" t="s">
        <v>28</v>
      </c>
      <c r="S124" s="27" t="s">
        <v>28</v>
      </c>
      <c r="T124" s="27" t="s">
        <v>28</v>
      </c>
      <c r="U124" s="27" t="s">
        <v>28</v>
      </c>
      <c r="V124" s="93" t="s">
        <v>28</v>
      </c>
      <c r="W124" s="85">
        <v>17</v>
      </c>
      <c r="X124" s="40">
        <f>W124*8</f>
        <v>136</v>
      </c>
      <c r="Y124" s="40">
        <f t="shared" si="44"/>
        <v>680</v>
      </c>
      <c r="Z124" s="33">
        <f t="shared" si="39"/>
        <v>0.28333333333333333</v>
      </c>
      <c r="AA124" s="37">
        <f t="shared" si="31"/>
        <v>2.2666666666666666</v>
      </c>
      <c r="AB124" s="70">
        <f t="shared" si="32"/>
        <v>11.333333333333334</v>
      </c>
      <c r="AC124" s="73">
        <f>W124-'Headline Stats'!$B$6</f>
        <v>-12.46586538461538</v>
      </c>
      <c r="AD124" s="34">
        <f>X124-'Headline Stats'!$B$7</f>
        <v>-88.690675241157521</v>
      </c>
      <c r="AE124" s="34">
        <f>Y124-'Headline Stats'!$B$8</f>
        <v>-405.80322580645156</v>
      </c>
      <c r="AF124" s="34">
        <f>Z124-'Headline Stats'!$B$13</f>
        <v>-0.17057394663159747</v>
      </c>
      <c r="AG124" s="34">
        <f>AA124-'Headline Stats'!$B$14</f>
        <v>-1.0740071049487541</v>
      </c>
      <c r="AH124" s="69">
        <f>AB124-'Headline Stats'!$B$15</f>
        <v>-4.8262711451811331</v>
      </c>
      <c r="AI124" s="76"/>
    </row>
    <row r="125" spans="1:35" x14ac:dyDescent="0.25">
      <c r="A125" s="41" t="s">
        <v>349</v>
      </c>
      <c r="B125" s="53" t="s">
        <v>350</v>
      </c>
      <c r="C125" s="27" t="s">
        <v>351</v>
      </c>
      <c r="D125" s="27"/>
      <c r="E125" s="27" t="s">
        <v>352</v>
      </c>
      <c r="F125" s="26" t="s">
        <v>353</v>
      </c>
      <c r="G125" s="26" t="s">
        <v>354</v>
      </c>
      <c r="H125" s="103" t="s">
        <v>24</v>
      </c>
      <c r="I125" s="76" t="s">
        <v>357</v>
      </c>
      <c r="J125" s="27" t="str">
        <f t="shared" ref="J125:J188" si="47">A125&amp;": "&amp;I125</f>
        <v>Jacksons Lane: Space 5</v>
      </c>
      <c r="K125" s="44">
        <f t="shared" si="46"/>
        <v>22.965879300000001</v>
      </c>
      <c r="L125" s="44">
        <f t="shared" si="46"/>
        <v>22.965879300000001</v>
      </c>
      <c r="M125" s="35">
        <f t="shared" si="28"/>
        <v>527.43161202216857</v>
      </c>
      <c r="N125" s="27">
        <v>7</v>
      </c>
      <c r="O125" s="27">
        <v>7</v>
      </c>
      <c r="P125" s="112">
        <f t="shared" si="36"/>
        <v>49</v>
      </c>
      <c r="Q125" s="76" t="s">
        <v>28</v>
      </c>
      <c r="R125" s="27" t="s">
        <v>28</v>
      </c>
      <c r="S125" s="27" t="s">
        <v>28</v>
      </c>
      <c r="T125" s="27" t="s">
        <v>28</v>
      </c>
      <c r="U125" s="27" t="s">
        <v>28</v>
      </c>
      <c r="V125" s="93" t="s">
        <v>28</v>
      </c>
      <c r="W125" s="85">
        <v>17</v>
      </c>
      <c r="X125" s="40">
        <f>W125*8</f>
        <v>136</v>
      </c>
      <c r="Y125" s="40">
        <f t="shared" si="44"/>
        <v>680</v>
      </c>
      <c r="Z125" s="33">
        <f t="shared" si="39"/>
        <v>0.34693877551020408</v>
      </c>
      <c r="AA125" s="37">
        <f t="shared" si="31"/>
        <v>2.7755102040816326</v>
      </c>
      <c r="AB125" s="70">
        <f t="shared" si="32"/>
        <v>13.877551020408163</v>
      </c>
      <c r="AC125" s="73">
        <f>W125-'Headline Stats'!$B$6</f>
        <v>-12.46586538461538</v>
      </c>
      <c r="AD125" s="34">
        <f>X125-'Headline Stats'!$B$7</f>
        <v>-88.690675241157521</v>
      </c>
      <c r="AE125" s="34">
        <f>Y125-'Headline Stats'!$B$8</f>
        <v>-405.80322580645156</v>
      </c>
      <c r="AF125" s="34">
        <f>Z125-'Headline Stats'!$B$13</f>
        <v>-0.10696850445472672</v>
      </c>
      <c r="AG125" s="34">
        <f>AA125-'Headline Stats'!$B$14</f>
        <v>-0.56516356753378805</v>
      </c>
      <c r="AH125" s="69">
        <f>AB125-'Headline Stats'!$B$15</f>
        <v>-2.2820534581063043</v>
      </c>
      <c r="AI125" s="76"/>
    </row>
    <row r="126" spans="1:35" x14ac:dyDescent="0.25">
      <c r="A126" s="41" t="s">
        <v>358</v>
      </c>
      <c r="B126" s="53" t="s">
        <v>359</v>
      </c>
      <c r="C126" s="27" t="s">
        <v>360</v>
      </c>
      <c r="D126" s="27"/>
      <c r="E126" s="27" t="s">
        <v>361</v>
      </c>
      <c r="F126" s="26" t="s">
        <v>362</v>
      </c>
      <c r="G126" s="26" t="s">
        <v>363</v>
      </c>
      <c r="H126" s="103" t="s">
        <v>364</v>
      </c>
      <c r="I126" s="76" t="s">
        <v>365</v>
      </c>
      <c r="J126" s="27" t="str">
        <f t="shared" si="47"/>
        <v>Jerwood Space: Spaces 1 &amp; 3</v>
      </c>
      <c r="K126" s="27">
        <v>58</v>
      </c>
      <c r="L126" s="27">
        <v>30</v>
      </c>
      <c r="M126" s="35">
        <f t="shared" si="28"/>
        <v>1740</v>
      </c>
      <c r="N126" s="27">
        <v>17.7</v>
      </c>
      <c r="O126" s="27">
        <v>9.1</v>
      </c>
      <c r="P126" s="112">
        <f t="shared" si="36"/>
        <v>161.07</v>
      </c>
      <c r="Q126" s="76" t="s">
        <v>14</v>
      </c>
      <c r="R126" s="27" t="s">
        <v>28</v>
      </c>
      <c r="S126" s="27" t="s">
        <v>14</v>
      </c>
      <c r="T126" s="27" t="s">
        <v>14</v>
      </c>
      <c r="U126" s="27" t="s">
        <v>14</v>
      </c>
      <c r="V126" s="93" t="s">
        <v>14</v>
      </c>
      <c r="W126" s="85">
        <v>25</v>
      </c>
      <c r="X126" s="36">
        <v>190</v>
      </c>
      <c r="Y126" s="36">
        <v>900</v>
      </c>
      <c r="Z126" s="33">
        <f t="shared" si="39"/>
        <v>0.1552120196187993</v>
      </c>
      <c r="AA126" s="37">
        <f t="shared" si="31"/>
        <v>1.1796113491028746</v>
      </c>
      <c r="AB126" s="70">
        <f t="shared" si="32"/>
        <v>5.5876327062767741</v>
      </c>
      <c r="AC126" s="73">
        <f>W126-'Headline Stats'!$B$6</f>
        <v>-4.4658653846153804</v>
      </c>
      <c r="AD126" s="34">
        <f>X126-'Headline Stats'!$B$7</f>
        <v>-34.690675241157521</v>
      </c>
      <c r="AE126" s="34">
        <f>Y126-'Headline Stats'!$B$8</f>
        <v>-185.80322580645156</v>
      </c>
      <c r="AF126" s="34">
        <f>Z126-'Headline Stats'!$B$13</f>
        <v>-0.29869526034613147</v>
      </c>
      <c r="AG126" s="34">
        <f>AA126-'Headline Stats'!$B$14</f>
        <v>-2.1610624225125461</v>
      </c>
      <c r="AH126" s="69">
        <f>AB126-'Headline Stats'!$B$15</f>
        <v>-10.571971772237692</v>
      </c>
      <c r="AI126" s="76" t="s">
        <v>604</v>
      </c>
    </row>
    <row r="127" spans="1:35" x14ac:dyDescent="0.25">
      <c r="A127" s="41" t="s">
        <v>358</v>
      </c>
      <c r="B127" s="53" t="s">
        <v>359</v>
      </c>
      <c r="C127" s="27" t="s">
        <v>360</v>
      </c>
      <c r="D127" s="27"/>
      <c r="E127" s="27" t="s">
        <v>361</v>
      </c>
      <c r="F127" s="26" t="s">
        <v>362</v>
      </c>
      <c r="G127" s="26" t="s">
        <v>363</v>
      </c>
      <c r="H127" s="103" t="s">
        <v>364</v>
      </c>
      <c r="I127" s="76" t="s">
        <v>366</v>
      </c>
      <c r="J127" s="27" t="str">
        <f t="shared" si="47"/>
        <v>Jerwood Space: Spaces 2 &amp; 4</v>
      </c>
      <c r="K127" s="27">
        <v>50</v>
      </c>
      <c r="L127" s="27">
        <v>24</v>
      </c>
      <c r="M127" s="35">
        <f t="shared" si="28"/>
        <v>1200</v>
      </c>
      <c r="N127" s="27">
        <v>15.2</v>
      </c>
      <c r="O127" s="27">
        <v>7.3</v>
      </c>
      <c r="P127" s="112">
        <f t="shared" si="36"/>
        <v>110.96</v>
      </c>
      <c r="Q127" s="76" t="s">
        <v>14</v>
      </c>
      <c r="R127" s="27" t="s">
        <v>28</v>
      </c>
      <c r="S127" s="27" t="s">
        <v>14</v>
      </c>
      <c r="T127" s="27" t="s">
        <v>14</v>
      </c>
      <c r="U127" s="27" t="s">
        <v>14</v>
      </c>
      <c r="V127" s="93" t="s">
        <v>14</v>
      </c>
      <c r="W127" s="85">
        <v>21</v>
      </c>
      <c r="X127" s="36">
        <v>160</v>
      </c>
      <c r="Y127" s="36">
        <v>756</v>
      </c>
      <c r="Z127" s="33">
        <f t="shared" si="39"/>
        <v>0.18925739005046865</v>
      </c>
      <c r="AA127" s="37">
        <f t="shared" si="31"/>
        <v>1.4419610670511898</v>
      </c>
      <c r="AB127" s="70">
        <f t="shared" si="32"/>
        <v>6.8132660418168713</v>
      </c>
      <c r="AC127" s="73">
        <f>W127-'Headline Stats'!$B$6</f>
        <v>-8.4658653846153804</v>
      </c>
      <c r="AD127" s="34">
        <f>X127-'Headline Stats'!$B$7</f>
        <v>-64.690675241157521</v>
      </c>
      <c r="AE127" s="34">
        <f>Y127-'Headline Stats'!$B$8</f>
        <v>-329.80322580645156</v>
      </c>
      <c r="AF127" s="34">
        <f>Z127-'Headline Stats'!$B$13</f>
        <v>-0.26464988991446214</v>
      </c>
      <c r="AG127" s="34">
        <f>AA127-'Headline Stats'!$B$14</f>
        <v>-1.8987127045642309</v>
      </c>
      <c r="AH127" s="69">
        <f>AB127-'Headline Stats'!$B$15</f>
        <v>-9.3463384366975966</v>
      </c>
      <c r="AI127" s="76" t="s">
        <v>604</v>
      </c>
    </row>
    <row r="128" spans="1:35" x14ac:dyDescent="0.25">
      <c r="A128" s="41" t="s">
        <v>358</v>
      </c>
      <c r="B128" s="53" t="s">
        <v>359</v>
      </c>
      <c r="C128" s="27" t="s">
        <v>360</v>
      </c>
      <c r="D128" s="27"/>
      <c r="E128" s="27" t="s">
        <v>361</v>
      </c>
      <c r="F128" s="26" t="s">
        <v>362</v>
      </c>
      <c r="G128" s="26" t="s">
        <v>363</v>
      </c>
      <c r="H128" s="103" t="s">
        <v>364</v>
      </c>
      <c r="I128" s="76" t="s">
        <v>367</v>
      </c>
      <c r="J128" s="27" t="str">
        <f t="shared" si="47"/>
        <v>Jerwood Space: Spaces 5 &amp; 6</v>
      </c>
      <c r="K128" s="27">
        <v>24</v>
      </c>
      <c r="L128" s="27">
        <v>24</v>
      </c>
      <c r="M128" s="35">
        <f t="shared" si="28"/>
        <v>576</v>
      </c>
      <c r="N128" s="27">
        <v>24</v>
      </c>
      <c r="O128" s="27">
        <v>24</v>
      </c>
      <c r="P128" s="112">
        <f t="shared" si="36"/>
        <v>576</v>
      </c>
      <c r="Q128" s="76" t="s">
        <v>14</v>
      </c>
      <c r="R128" s="27" t="s">
        <v>28</v>
      </c>
      <c r="S128" s="27" t="s">
        <v>28</v>
      </c>
      <c r="T128" s="27" t="s">
        <v>28</v>
      </c>
      <c r="U128" s="27" t="s">
        <v>28</v>
      </c>
      <c r="V128" s="93" t="s">
        <v>14</v>
      </c>
      <c r="W128" s="85">
        <v>14</v>
      </c>
      <c r="X128" s="36">
        <v>106</v>
      </c>
      <c r="Y128" s="36">
        <v>504</v>
      </c>
      <c r="Z128" s="33">
        <f t="shared" si="39"/>
        <v>2.4305555555555556E-2</v>
      </c>
      <c r="AA128" s="37">
        <f t="shared" si="31"/>
        <v>0.18402777777777779</v>
      </c>
      <c r="AB128" s="70">
        <f t="shared" si="32"/>
        <v>0.875</v>
      </c>
      <c r="AC128" s="73">
        <f>W128-'Headline Stats'!$B$6</f>
        <v>-15.46586538461538</v>
      </c>
      <c r="AD128" s="34">
        <f>X128-'Headline Stats'!$B$7</f>
        <v>-118.69067524115752</v>
      </c>
      <c r="AE128" s="34">
        <f>Y128-'Headline Stats'!$B$8</f>
        <v>-581.80322580645156</v>
      </c>
      <c r="AF128" s="34">
        <f>Z128-'Headline Stats'!$B$13</f>
        <v>-0.42960172440937522</v>
      </c>
      <c r="AG128" s="34">
        <f>AA128-'Headline Stats'!$B$14</f>
        <v>-3.156645993837643</v>
      </c>
      <c r="AH128" s="69">
        <f>AB128-'Headline Stats'!$B$15</f>
        <v>-15.284604478514467</v>
      </c>
      <c r="AI128" s="76" t="s">
        <v>604</v>
      </c>
    </row>
    <row r="129" spans="1:35" x14ac:dyDescent="0.25">
      <c r="A129" s="41" t="s">
        <v>358</v>
      </c>
      <c r="B129" s="53" t="s">
        <v>359</v>
      </c>
      <c r="C129" s="27" t="s">
        <v>360</v>
      </c>
      <c r="D129" s="27"/>
      <c r="E129" s="27" t="s">
        <v>361</v>
      </c>
      <c r="F129" s="26" t="s">
        <v>362</v>
      </c>
      <c r="G129" s="26" t="s">
        <v>363</v>
      </c>
      <c r="H129" s="103" t="s">
        <v>364</v>
      </c>
      <c r="I129" s="76" t="s">
        <v>368</v>
      </c>
      <c r="J129" s="27" t="str">
        <f t="shared" si="47"/>
        <v>Jerwood Space: Space 7</v>
      </c>
      <c r="K129" s="27">
        <v>53</v>
      </c>
      <c r="L129" s="27">
        <v>51</v>
      </c>
      <c r="M129" s="35">
        <f t="shared" si="28"/>
        <v>2703</v>
      </c>
      <c r="N129" s="27">
        <v>16.3</v>
      </c>
      <c r="O129" s="27">
        <v>15.6</v>
      </c>
      <c r="P129" s="112">
        <f t="shared" si="36"/>
        <v>254.28</v>
      </c>
      <c r="Q129" s="76" t="s">
        <v>14</v>
      </c>
      <c r="R129" s="27" t="s">
        <v>28</v>
      </c>
      <c r="S129" s="27" t="s">
        <v>14</v>
      </c>
      <c r="T129" s="27" t="s">
        <v>14</v>
      </c>
      <c r="U129" s="27" t="s">
        <v>14</v>
      </c>
      <c r="V129" s="93" t="s">
        <v>14</v>
      </c>
      <c r="W129" s="85">
        <v>50</v>
      </c>
      <c r="X129" s="36">
        <v>357</v>
      </c>
      <c r="Y129" s="36">
        <v>2256</v>
      </c>
      <c r="Z129" s="33">
        <f t="shared" si="39"/>
        <v>0.1966336322164543</v>
      </c>
      <c r="AA129" s="37">
        <f t="shared" si="31"/>
        <v>1.4039641340254838</v>
      </c>
      <c r="AB129" s="70">
        <f t="shared" si="32"/>
        <v>8.8721094856064173</v>
      </c>
      <c r="AC129" s="73">
        <f>W129-'Headline Stats'!$B$6</f>
        <v>20.53413461538462</v>
      </c>
      <c r="AD129" s="34">
        <f>X129-'Headline Stats'!$B$7</f>
        <v>132.30932475884248</v>
      </c>
      <c r="AE129" s="34">
        <f>Y129-'Headline Stats'!$B$8</f>
        <v>1170.1967741935484</v>
      </c>
      <c r="AF129" s="34">
        <f>Z129-'Headline Stats'!$B$13</f>
        <v>-0.2572736477484765</v>
      </c>
      <c r="AG129" s="34">
        <f>AA129-'Headline Stats'!$B$14</f>
        <v>-1.9367096375899369</v>
      </c>
      <c r="AH129" s="69">
        <f>AB129-'Headline Stats'!$B$15</f>
        <v>-7.2874949929080497</v>
      </c>
      <c r="AI129" s="76" t="s">
        <v>604</v>
      </c>
    </row>
    <row r="130" spans="1:35" x14ac:dyDescent="0.25">
      <c r="A130" s="21" t="s">
        <v>712</v>
      </c>
      <c r="B130" s="21" t="s">
        <v>713</v>
      </c>
      <c r="C130" s="22" t="s">
        <v>714</v>
      </c>
      <c r="D130" s="23"/>
      <c r="E130" s="24" t="s">
        <v>715</v>
      </c>
      <c r="F130" s="26" t="s">
        <v>716</v>
      </c>
      <c r="G130" s="26" t="s">
        <v>717</v>
      </c>
      <c r="H130" s="102"/>
      <c r="I130" s="81" t="s">
        <v>718</v>
      </c>
      <c r="J130" s="27" t="str">
        <f t="shared" si="47"/>
        <v>Kobi Nazrul Centre: Main Space</v>
      </c>
      <c r="K130" s="27"/>
      <c r="L130" s="27"/>
      <c r="M130" s="27"/>
      <c r="N130" s="23"/>
      <c r="O130" s="23"/>
      <c r="P130" s="111"/>
      <c r="Q130" s="75" t="s">
        <v>28</v>
      </c>
      <c r="R130" s="23" t="s">
        <v>28</v>
      </c>
      <c r="S130" s="23" t="s">
        <v>28</v>
      </c>
      <c r="T130" s="23" t="s">
        <v>28</v>
      </c>
      <c r="U130" s="23" t="s">
        <v>28</v>
      </c>
      <c r="V130" s="95" t="s">
        <v>28</v>
      </c>
      <c r="W130" s="87">
        <v>18</v>
      </c>
      <c r="X130" s="32">
        <v>100</v>
      </c>
      <c r="Y130" s="50">
        <f t="shared" ref="Y130:Y137" si="48">X130*5</f>
        <v>500</v>
      </c>
      <c r="Z130" s="33"/>
      <c r="AA130" s="37"/>
      <c r="AB130" s="70"/>
      <c r="AC130" s="73">
        <f>W130-'Headline Stats'!$B$6</f>
        <v>-11.46586538461538</v>
      </c>
      <c r="AD130" s="34">
        <f>X130-'Headline Stats'!$B$7</f>
        <v>-124.69067524115752</v>
      </c>
      <c r="AE130" s="34">
        <f>Y130-'Headline Stats'!$B$8</f>
        <v>-585.80322580645156</v>
      </c>
      <c r="AF130" s="34">
        <f>Z130-'Headline Stats'!$B$13</f>
        <v>-0.4539072799649308</v>
      </c>
      <c r="AG130" s="34">
        <f>AA130-'Headline Stats'!$B$14</f>
        <v>-3.3406737716154207</v>
      </c>
      <c r="AH130" s="69">
        <f>AB130-'Headline Stats'!$B$15</f>
        <v>-16.159604478514467</v>
      </c>
      <c r="AI130" s="75"/>
    </row>
    <row r="131" spans="1:35" x14ac:dyDescent="0.25">
      <c r="A131" s="21" t="s">
        <v>712</v>
      </c>
      <c r="B131" s="21" t="s">
        <v>713</v>
      </c>
      <c r="C131" s="22" t="s">
        <v>714</v>
      </c>
      <c r="D131" s="23"/>
      <c r="E131" s="24" t="s">
        <v>715</v>
      </c>
      <c r="F131" s="26" t="s">
        <v>716</v>
      </c>
      <c r="G131" s="26" t="s">
        <v>717</v>
      </c>
      <c r="H131" s="102"/>
      <c r="I131" s="81" t="s">
        <v>251</v>
      </c>
      <c r="J131" s="27" t="str">
        <f t="shared" si="47"/>
        <v>Kobi Nazrul Centre: Meeting Room</v>
      </c>
      <c r="K131" s="27"/>
      <c r="L131" s="27"/>
      <c r="M131" s="27"/>
      <c r="N131" s="23"/>
      <c r="O131" s="23"/>
      <c r="P131" s="111"/>
      <c r="Q131" s="75" t="s">
        <v>28</v>
      </c>
      <c r="R131" s="23" t="s">
        <v>28</v>
      </c>
      <c r="S131" s="23" t="s">
        <v>28</v>
      </c>
      <c r="T131" s="23" t="s">
        <v>28</v>
      </c>
      <c r="U131" s="23" t="s">
        <v>28</v>
      </c>
      <c r="V131" s="95" t="s">
        <v>28</v>
      </c>
      <c r="W131" s="87">
        <v>15</v>
      </c>
      <c r="X131" s="32">
        <v>60</v>
      </c>
      <c r="Y131" s="50">
        <f t="shared" si="48"/>
        <v>300</v>
      </c>
      <c r="Z131" s="33"/>
      <c r="AA131" s="37"/>
      <c r="AB131" s="70"/>
      <c r="AC131" s="73">
        <f>W131-'Headline Stats'!$B$6</f>
        <v>-14.46586538461538</v>
      </c>
      <c r="AD131" s="34">
        <f>X131-'Headline Stats'!$B$7</f>
        <v>-164.69067524115752</v>
      </c>
      <c r="AE131" s="34">
        <f>Y131-'Headline Stats'!$B$8</f>
        <v>-785.80322580645156</v>
      </c>
      <c r="AF131" s="34">
        <f>Z131-'Headline Stats'!$B$13</f>
        <v>-0.4539072799649308</v>
      </c>
      <c r="AG131" s="34">
        <f>AA131-'Headline Stats'!$B$14</f>
        <v>-3.3406737716154207</v>
      </c>
      <c r="AH131" s="69">
        <f>AB131-'Headline Stats'!$B$15</f>
        <v>-16.159604478514467</v>
      </c>
      <c r="AI131" s="75"/>
    </row>
    <row r="132" spans="1:35" x14ac:dyDescent="0.25">
      <c r="A132" s="41" t="s">
        <v>369</v>
      </c>
      <c r="B132" s="53" t="s">
        <v>370</v>
      </c>
      <c r="C132" s="27" t="s">
        <v>371</v>
      </c>
      <c r="D132" s="27"/>
      <c r="E132" s="53" t="s">
        <v>372</v>
      </c>
      <c r="F132" s="26" t="s">
        <v>373</v>
      </c>
      <c r="G132" s="26" t="s">
        <v>374</v>
      </c>
      <c r="H132" s="103" t="s">
        <v>24</v>
      </c>
      <c r="I132" s="76" t="s">
        <v>375</v>
      </c>
      <c r="J132" s="27" t="str">
        <f t="shared" si="47"/>
        <v>Lantern Arts Centre: Café Studio</v>
      </c>
      <c r="K132" s="44">
        <f>N132*3.2808399</f>
        <v>24.606299249999999</v>
      </c>
      <c r="L132" s="44">
        <f>O132*3.2808399</f>
        <v>45.931758600000002</v>
      </c>
      <c r="M132" s="35">
        <f>K132*L132</f>
        <v>1130.2105971903611</v>
      </c>
      <c r="N132" s="27">
        <v>7.5</v>
      </c>
      <c r="O132" s="27">
        <v>14</v>
      </c>
      <c r="P132" s="112">
        <f>N132*O132</f>
        <v>105</v>
      </c>
      <c r="Q132" s="76" t="s">
        <v>28</v>
      </c>
      <c r="R132" s="27" t="s">
        <v>28</v>
      </c>
      <c r="S132" s="27" t="s">
        <v>28</v>
      </c>
      <c r="T132" s="27" t="s">
        <v>28</v>
      </c>
      <c r="U132" s="27" t="s">
        <v>28</v>
      </c>
      <c r="V132" s="93" t="s">
        <v>14</v>
      </c>
      <c r="W132" s="85">
        <v>25</v>
      </c>
      <c r="X132" s="40">
        <f t="shared" ref="X132:X137" si="49">W132*8</f>
        <v>200</v>
      </c>
      <c r="Y132" s="40">
        <f t="shared" si="48"/>
        <v>1000</v>
      </c>
      <c r="Z132" s="33">
        <f>W132/P132</f>
        <v>0.23809523809523808</v>
      </c>
      <c r="AA132" s="37">
        <f>X132/P132</f>
        <v>1.9047619047619047</v>
      </c>
      <c r="AB132" s="70">
        <f>Y132/P132</f>
        <v>9.5238095238095237</v>
      </c>
      <c r="AC132" s="73">
        <f>W132-'Headline Stats'!$B$6</f>
        <v>-4.4658653846153804</v>
      </c>
      <c r="AD132" s="34">
        <f>X132-'Headline Stats'!$B$7</f>
        <v>-24.690675241157521</v>
      </c>
      <c r="AE132" s="34">
        <f>Y132-'Headline Stats'!$B$8</f>
        <v>-85.803225806451564</v>
      </c>
      <c r="AF132" s="34">
        <f>Z132-'Headline Stats'!$B$13</f>
        <v>-0.21581204186969272</v>
      </c>
      <c r="AG132" s="34">
        <f>AA132-'Headline Stats'!$B$14</f>
        <v>-1.435911866853516</v>
      </c>
      <c r="AH132" s="69">
        <f>AB132-'Headline Stats'!$B$15</f>
        <v>-6.6357949547049433</v>
      </c>
      <c r="AI132" s="76"/>
    </row>
    <row r="133" spans="1:35" x14ac:dyDescent="0.25">
      <c r="A133" s="41" t="s">
        <v>369</v>
      </c>
      <c r="B133" s="53" t="s">
        <v>370</v>
      </c>
      <c r="C133" s="27" t="s">
        <v>371</v>
      </c>
      <c r="D133" s="27"/>
      <c r="E133" s="53" t="s">
        <v>372</v>
      </c>
      <c r="F133" s="26" t="s">
        <v>373</v>
      </c>
      <c r="G133" s="26" t="s">
        <v>374</v>
      </c>
      <c r="H133" s="103" t="s">
        <v>24</v>
      </c>
      <c r="I133" s="76" t="s">
        <v>65</v>
      </c>
      <c r="J133" s="27" t="str">
        <f t="shared" si="47"/>
        <v>Lantern Arts Centre: Rehearsal Studio</v>
      </c>
      <c r="K133" s="44">
        <f>N133*3.2808399</f>
        <v>24.606299249999999</v>
      </c>
      <c r="L133" s="44">
        <f>O133*3.2808399</f>
        <v>27.887139150000003</v>
      </c>
      <c r="M133" s="35">
        <f>K133*L133</f>
        <v>686.19929115129071</v>
      </c>
      <c r="N133" s="27">
        <v>7.5</v>
      </c>
      <c r="O133" s="27">
        <v>8.5</v>
      </c>
      <c r="P133" s="112">
        <f>N133*O133</f>
        <v>63.75</v>
      </c>
      <c r="Q133" s="76" t="s">
        <v>28</v>
      </c>
      <c r="R133" s="27" t="s">
        <v>28</v>
      </c>
      <c r="S133" s="27" t="s">
        <v>28</v>
      </c>
      <c r="T133" s="27" t="s">
        <v>28</v>
      </c>
      <c r="U133" s="27" t="s">
        <v>28</v>
      </c>
      <c r="V133" s="93" t="s">
        <v>28</v>
      </c>
      <c r="W133" s="85">
        <v>20</v>
      </c>
      <c r="X133" s="40">
        <f t="shared" si="49"/>
        <v>160</v>
      </c>
      <c r="Y133" s="40">
        <f t="shared" si="48"/>
        <v>800</v>
      </c>
      <c r="Z133" s="33">
        <f>W133/P133</f>
        <v>0.31372549019607843</v>
      </c>
      <c r="AA133" s="37">
        <f>X133/P133</f>
        <v>2.5098039215686274</v>
      </c>
      <c r="AB133" s="70">
        <f>Y133/P133</f>
        <v>12.549019607843137</v>
      </c>
      <c r="AC133" s="73">
        <f>W133-'Headline Stats'!$B$6</f>
        <v>-9.4658653846153804</v>
      </c>
      <c r="AD133" s="34">
        <f>X133-'Headline Stats'!$B$7</f>
        <v>-64.690675241157521</v>
      </c>
      <c r="AE133" s="34">
        <f>Y133-'Headline Stats'!$B$8</f>
        <v>-285.80322580645156</v>
      </c>
      <c r="AF133" s="34">
        <f>Z133-'Headline Stats'!$B$13</f>
        <v>-0.14018178976885237</v>
      </c>
      <c r="AG133" s="34">
        <f>AA133-'Headline Stats'!$B$14</f>
        <v>-0.83086985004679326</v>
      </c>
      <c r="AH133" s="69">
        <f>AB133-'Headline Stats'!$B$15</f>
        <v>-3.6105848706713299</v>
      </c>
      <c r="AI133" s="76"/>
    </row>
    <row r="134" spans="1:35" x14ac:dyDescent="0.25">
      <c r="A134" s="41" t="s">
        <v>369</v>
      </c>
      <c r="B134" s="53" t="s">
        <v>370</v>
      </c>
      <c r="C134" s="27" t="s">
        <v>371</v>
      </c>
      <c r="D134" s="27"/>
      <c r="E134" s="53" t="s">
        <v>372</v>
      </c>
      <c r="F134" s="26" t="s">
        <v>373</v>
      </c>
      <c r="G134" s="26" t="s">
        <v>374</v>
      </c>
      <c r="H134" s="103" t="s">
        <v>24</v>
      </c>
      <c r="I134" s="76" t="s">
        <v>376</v>
      </c>
      <c r="J134" s="27" t="str">
        <f t="shared" si="47"/>
        <v>Lantern Arts Centre: Bond Hall</v>
      </c>
      <c r="K134" s="44" t="s">
        <v>53</v>
      </c>
      <c r="L134" s="44" t="s">
        <v>53</v>
      </c>
      <c r="M134" s="35" t="s">
        <v>53</v>
      </c>
      <c r="N134" s="27" t="s">
        <v>53</v>
      </c>
      <c r="O134" s="27" t="s">
        <v>53</v>
      </c>
      <c r="P134" s="112">
        <v>140</v>
      </c>
      <c r="Q134" s="76" t="s">
        <v>28</v>
      </c>
      <c r="R134" s="27" t="s">
        <v>28</v>
      </c>
      <c r="S134" s="27" t="s">
        <v>28</v>
      </c>
      <c r="T134" s="27" t="s">
        <v>28</v>
      </c>
      <c r="U134" s="27" t="s">
        <v>28</v>
      </c>
      <c r="V134" s="93" t="s">
        <v>28</v>
      </c>
      <c r="W134" s="85">
        <v>25</v>
      </c>
      <c r="X134" s="40">
        <f t="shared" si="49"/>
        <v>200</v>
      </c>
      <c r="Y134" s="40">
        <f t="shared" si="48"/>
        <v>1000</v>
      </c>
      <c r="Z134" s="33">
        <f>W134/P134</f>
        <v>0.17857142857142858</v>
      </c>
      <c r="AA134" s="37">
        <f>X134/P134</f>
        <v>1.4285714285714286</v>
      </c>
      <c r="AB134" s="70">
        <f>Y134/P134</f>
        <v>7.1428571428571432</v>
      </c>
      <c r="AC134" s="73">
        <f>W134-'Headline Stats'!$B$6</f>
        <v>-4.4658653846153804</v>
      </c>
      <c r="AD134" s="34">
        <f>X134-'Headline Stats'!$B$7</f>
        <v>-24.690675241157521</v>
      </c>
      <c r="AE134" s="34">
        <f>Y134-'Headline Stats'!$B$8</f>
        <v>-85.803225806451564</v>
      </c>
      <c r="AF134" s="34">
        <f>Z134-'Headline Stats'!$B$13</f>
        <v>-0.27533585139350225</v>
      </c>
      <c r="AG134" s="34">
        <f>AA134-'Headline Stats'!$B$14</f>
        <v>-1.9121023430439921</v>
      </c>
      <c r="AH134" s="69">
        <f>AB134-'Headline Stats'!$B$15</f>
        <v>-9.0167473356573247</v>
      </c>
      <c r="AI134" s="76"/>
    </row>
    <row r="135" spans="1:35" x14ac:dyDescent="0.25">
      <c r="A135" s="41" t="s">
        <v>369</v>
      </c>
      <c r="B135" s="53" t="s">
        <v>370</v>
      </c>
      <c r="C135" s="27" t="s">
        <v>371</v>
      </c>
      <c r="D135" s="27"/>
      <c r="E135" s="53" t="s">
        <v>372</v>
      </c>
      <c r="F135" s="26" t="s">
        <v>373</v>
      </c>
      <c r="G135" s="26" t="s">
        <v>374</v>
      </c>
      <c r="H135" s="103" t="s">
        <v>24</v>
      </c>
      <c r="I135" s="76" t="s">
        <v>377</v>
      </c>
      <c r="J135" s="27" t="str">
        <f t="shared" si="47"/>
        <v>Lantern Arts Centre: Wesley Room</v>
      </c>
      <c r="K135" s="44">
        <f>N135*3.2808399</f>
        <v>26.246719200000001</v>
      </c>
      <c r="L135" s="44">
        <f>O135*3.2808399</f>
        <v>13.123359600000001</v>
      </c>
      <c r="M135" s="35">
        <f>K135*L135</f>
        <v>344.44513438182435</v>
      </c>
      <c r="N135" s="27">
        <v>8</v>
      </c>
      <c r="O135" s="27">
        <v>4</v>
      </c>
      <c r="P135" s="112">
        <f>N135*O135</f>
        <v>32</v>
      </c>
      <c r="Q135" s="76" t="s">
        <v>28</v>
      </c>
      <c r="R135" s="27" t="s">
        <v>28</v>
      </c>
      <c r="S135" s="27" t="s">
        <v>28</v>
      </c>
      <c r="T135" s="27" t="s">
        <v>28</v>
      </c>
      <c r="U135" s="27" t="s">
        <v>28</v>
      </c>
      <c r="V135" s="93" t="s">
        <v>28</v>
      </c>
      <c r="W135" s="85">
        <v>15</v>
      </c>
      <c r="X135" s="40">
        <f t="shared" si="49"/>
        <v>120</v>
      </c>
      <c r="Y135" s="40">
        <f t="shared" si="48"/>
        <v>600</v>
      </c>
      <c r="Z135" s="33">
        <f>W135/P135</f>
        <v>0.46875</v>
      </c>
      <c r="AA135" s="37">
        <f>X135/P135</f>
        <v>3.75</v>
      </c>
      <c r="AB135" s="70">
        <f>Y135/P135</f>
        <v>18.75</v>
      </c>
      <c r="AC135" s="73">
        <f>W135-'Headline Stats'!$B$6</f>
        <v>-14.46586538461538</v>
      </c>
      <c r="AD135" s="34">
        <f>X135-'Headline Stats'!$B$7</f>
        <v>-104.69067524115752</v>
      </c>
      <c r="AE135" s="34">
        <f>Y135-'Headline Stats'!$B$8</f>
        <v>-485.80322580645156</v>
      </c>
      <c r="AF135" s="34">
        <f>Z135-'Headline Stats'!$B$13</f>
        <v>1.4842720035069201E-2</v>
      </c>
      <c r="AG135" s="34">
        <f>AA135-'Headline Stats'!$B$14</f>
        <v>0.40932622838457933</v>
      </c>
      <c r="AH135" s="69">
        <f>AB135-'Headline Stats'!$B$15</f>
        <v>2.590395521485533</v>
      </c>
      <c r="AI135" s="76"/>
    </row>
    <row r="136" spans="1:35" x14ac:dyDescent="0.25">
      <c r="A136" s="41" t="s">
        <v>369</v>
      </c>
      <c r="B136" s="53" t="s">
        <v>370</v>
      </c>
      <c r="C136" s="27" t="s">
        <v>371</v>
      </c>
      <c r="D136" s="27"/>
      <c r="E136" s="53" t="s">
        <v>372</v>
      </c>
      <c r="F136" s="26" t="s">
        <v>373</v>
      </c>
      <c r="G136" s="26" t="s">
        <v>374</v>
      </c>
      <c r="H136" s="103" t="s">
        <v>24</v>
      </c>
      <c r="I136" s="76" t="s">
        <v>378</v>
      </c>
      <c r="J136" s="27" t="str">
        <f t="shared" si="47"/>
        <v>Lantern Arts Centre: Main Church (The Sanctuary)</v>
      </c>
      <c r="K136" s="44" t="s">
        <v>53</v>
      </c>
      <c r="L136" s="44" t="s">
        <v>53</v>
      </c>
      <c r="M136" s="35" t="s">
        <v>53</v>
      </c>
      <c r="N136" s="27" t="s">
        <v>53</v>
      </c>
      <c r="O136" s="27" t="s">
        <v>53</v>
      </c>
      <c r="P136" s="112" t="s">
        <v>53</v>
      </c>
      <c r="Q136" s="76" t="s">
        <v>28</v>
      </c>
      <c r="R136" s="27" t="s">
        <v>28</v>
      </c>
      <c r="S136" s="27" t="s">
        <v>28</v>
      </c>
      <c r="T136" s="27" t="s">
        <v>28</v>
      </c>
      <c r="U136" s="27" t="s">
        <v>28</v>
      </c>
      <c r="V136" s="93" t="s">
        <v>28</v>
      </c>
      <c r="W136" s="85">
        <v>50</v>
      </c>
      <c r="X136" s="40">
        <f t="shared" si="49"/>
        <v>400</v>
      </c>
      <c r="Y136" s="40">
        <f t="shared" si="48"/>
        <v>2000</v>
      </c>
      <c r="Z136" s="33"/>
      <c r="AA136" s="37"/>
      <c r="AB136" s="70"/>
      <c r="AC136" s="73">
        <f>W136-'Headline Stats'!$B$6</f>
        <v>20.53413461538462</v>
      </c>
      <c r="AD136" s="34">
        <f>X136-'Headline Stats'!$B$7</f>
        <v>175.30932475884248</v>
      </c>
      <c r="AE136" s="34">
        <f>Y136-'Headline Stats'!$B$8</f>
        <v>914.19677419354844</v>
      </c>
      <c r="AF136" s="34">
        <f>Z136-'Headline Stats'!$B$13</f>
        <v>-0.4539072799649308</v>
      </c>
      <c r="AG136" s="34">
        <f>AA136-'Headline Stats'!$B$14</f>
        <v>-3.3406737716154207</v>
      </c>
      <c r="AH136" s="69">
        <f>AB136-'Headline Stats'!$B$15</f>
        <v>-16.159604478514467</v>
      </c>
      <c r="AI136" s="76"/>
    </row>
    <row r="137" spans="1:35" x14ac:dyDescent="0.25">
      <c r="A137" s="41" t="s">
        <v>369</v>
      </c>
      <c r="B137" s="53" t="s">
        <v>370</v>
      </c>
      <c r="C137" s="27" t="s">
        <v>371</v>
      </c>
      <c r="D137" s="27"/>
      <c r="E137" s="53" t="s">
        <v>372</v>
      </c>
      <c r="F137" s="26" t="s">
        <v>373</v>
      </c>
      <c r="G137" s="26" t="s">
        <v>374</v>
      </c>
      <c r="H137" s="103" t="s">
        <v>24</v>
      </c>
      <c r="I137" s="76" t="s">
        <v>379</v>
      </c>
      <c r="J137" s="27" t="str">
        <f t="shared" si="47"/>
        <v>Lantern Arts Centre: Prayer Room</v>
      </c>
      <c r="K137" s="44">
        <f t="shared" ref="K137:L143" si="50">N137*3.2808399</f>
        <v>16.404199500000001</v>
      </c>
      <c r="L137" s="44">
        <f t="shared" si="50"/>
        <v>16.404199500000001</v>
      </c>
      <c r="M137" s="35">
        <f t="shared" ref="M137:M143" si="51">K137*L137</f>
        <v>269.09776123580025</v>
      </c>
      <c r="N137" s="27">
        <v>5</v>
      </c>
      <c r="O137" s="27">
        <v>5</v>
      </c>
      <c r="P137" s="112">
        <f t="shared" ref="P137:P143" si="52">N137*O137</f>
        <v>25</v>
      </c>
      <c r="Q137" s="76" t="s">
        <v>28</v>
      </c>
      <c r="R137" s="27" t="s">
        <v>28</v>
      </c>
      <c r="S137" s="27" t="s">
        <v>28</v>
      </c>
      <c r="T137" s="27" t="s">
        <v>28</v>
      </c>
      <c r="U137" s="27" t="s">
        <v>28</v>
      </c>
      <c r="V137" s="93" t="s">
        <v>28</v>
      </c>
      <c r="W137" s="85">
        <v>5</v>
      </c>
      <c r="X137" s="40">
        <f t="shared" si="49"/>
        <v>40</v>
      </c>
      <c r="Y137" s="40">
        <f t="shared" si="48"/>
        <v>200</v>
      </c>
      <c r="Z137" s="33">
        <f t="shared" ref="Z137:Z143" si="53">W137/P137</f>
        <v>0.2</v>
      </c>
      <c r="AA137" s="37">
        <f t="shared" ref="AA137:AA143" si="54">X137/P137</f>
        <v>1.6</v>
      </c>
      <c r="AB137" s="70">
        <f t="shared" ref="AB137:AB143" si="55">Y137/P137</f>
        <v>8</v>
      </c>
      <c r="AC137" s="73">
        <f>W137-'Headline Stats'!$B$6</f>
        <v>-24.46586538461538</v>
      </c>
      <c r="AD137" s="34">
        <f>X137-'Headline Stats'!$B$7</f>
        <v>-184.69067524115752</v>
      </c>
      <c r="AE137" s="34">
        <f>Y137-'Headline Stats'!$B$8</f>
        <v>-885.80322580645156</v>
      </c>
      <c r="AF137" s="34">
        <f>Z137-'Headline Stats'!$B$13</f>
        <v>-0.25390727996493079</v>
      </c>
      <c r="AG137" s="34">
        <f>AA137-'Headline Stats'!$B$14</f>
        <v>-1.7406737716154206</v>
      </c>
      <c r="AH137" s="69">
        <f>AB137-'Headline Stats'!$B$15</f>
        <v>-8.159604478514467</v>
      </c>
      <c r="AI137" s="76"/>
    </row>
    <row r="138" spans="1:35" x14ac:dyDescent="0.25">
      <c r="A138" s="41" t="s">
        <v>380</v>
      </c>
      <c r="B138" s="53" t="s">
        <v>381</v>
      </c>
      <c r="C138" s="27" t="s">
        <v>382</v>
      </c>
      <c r="D138" s="27"/>
      <c r="E138" s="53" t="s">
        <v>383</v>
      </c>
      <c r="F138" s="26" t="s">
        <v>384</v>
      </c>
      <c r="G138" s="26" t="s">
        <v>385</v>
      </c>
      <c r="H138" s="103" t="s">
        <v>24</v>
      </c>
      <c r="I138" s="76" t="s">
        <v>386</v>
      </c>
      <c r="J138" s="27" t="str">
        <f t="shared" si="47"/>
        <v>London Bubble: Rehearsal Room</v>
      </c>
      <c r="K138" s="44">
        <f t="shared" si="50"/>
        <v>37.860892446000001</v>
      </c>
      <c r="L138" s="44">
        <f t="shared" si="50"/>
        <v>27.559055160000003</v>
      </c>
      <c r="M138" s="35">
        <f t="shared" si="51"/>
        <v>1043.4104233261414</v>
      </c>
      <c r="N138" s="27">
        <v>11.54</v>
      </c>
      <c r="O138" s="27">
        <v>8.4</v>
      </c>
      <c r="P138" s="112">
        <f t="shared" si="52"/>
        <v>96.935999999999993</v>
      </c>
      <c r="Q138" s="76" t="s">
        <v>14</v>
      </c>
      <c r="R138" s="27" t="s">
        <v>28</v>
      </c>
      <c r="S138" s="27" t="s">
        <v>28</v>
      </c>
      <c r="T138" s="27" t="s">
        <v>28</v>
      </c>
      <c r="U138" s="27" t="s">
        <v>28</v>
      </c>
      <c r="V138" s="93" t="s">
        <v>14</v>
      </c>
      <c r="W138" s="85">
        <v>26</v>
      </c>
      <c r="X138" s="36">
        <v>144</v>
      </c>
      <c r="Y138" s="36">
        <v>564</v>
      </c>
      <c r="Z138" s="33">
        <f t="shared" si="53"/>
        <v>0.26821820582652472</v>
      </c>
      <c r="AA138" s="37">
        <f t="shared" si="54"/>
        <v>1.4855162168853677</v>
      </c>
      <c r="AB138" s="70">
        <f t="shared" si="55"/>
        <v>5.8182718494676902</v>
      </c>
      <c r="AC138" s="73">
        <f>W138-'Headline Stats'!$B$6</f>
        <v>-3.4658653846153804</v>
      </c>
      <c r="AD138" s="34">
        <f>X138-'Headline Stats'!$B$7</f>
        <v>-80.690675241157521</v>
      </c>
      <c r="AE138" s="34">
        <f>Y138-'Headline Stats'!$B$8</f>
        <v>-521.80322580645156</v>
      </c>
      <c r="AF138" s="34">
        <f>Z138-'Headline Stats'!$B$13</f>
        <v>-0.18568907413840607</v>
      </c>
      <c r="AG138" s="34">
        <f>AA138-'Headline Stats'!$B$14</f>
        <v>-1.8551575547300529</v>
      </c>
      <c r="AH138" s="69">
        <f>AB138-'Headline Stats'!$B$15</f>
        <v>-10.341332629046777</v>
      </c>
      <c r="AI138" s="76" t="s">
        <v>603</v>
      </c>
    </row>
    <row r="139" spans="1:35" x14ac:dyDescent="0.25">
      <c r="A139" s="41" t="s">
        <v>380</v>
      </c>
      <c r="B139" s="53" t="s">
        <v>381</v>
      </c>
      <c r="C139" s="27" t="s">
        <v>382</v>
      </c>
      <c r="D139" s="27"/>
      <c r="E139" s="53" t="s">
        <v>383</v>
      </c>
      <c r="F139" s="26" t="s">
        <v>384</v>
      </c>
      <c r="G139" s="26" t="s">
        <v>385</v>
      </c>
      <c r="H139" s="103" t="s">
        <v>24</v>
      </c>
      <c r="I139" s="76" t="s">
        <v>387</v>
      </c>
      <c r="J139" s="27" t="str">
        <f t="shared" si="47"/>
        <v>London Bubble: Studio Space</v>
      </c>
      <c r="K139" s="44">
        <f t="shared" si="50"/>
        <v>32.480315010000005</v>
      </c>
      <c r="L139" s="44">
        <f t="shared" si="50"/>
        <v>19.028871420000002</v>
      </c>
      <c r="M139" s="35">
        <f t="shared" si="51"/>
        <v>618.06373800638619</v>
      </c>
      <c r="N139" s="27">
        <v>9.9</v>
      </c>
      <c r="O139" s="27">
        <v>5.8</v>
      </c>
      <c r="P139" s="112">
        <f t="shared" si="52"/>
        <v>57.42</v>
      </c>
      <c r="Q139" s="76" t="s">
        <v>14</v>
      </c>
      <c r="R139" s="27" t="s">
        <v>28</v>
      </c>
      <c r="S139" s="27" t="s">
        <v>28</v>
      </c>
      <c r="T139" s="27" t="s">
        <v>28</v>
      </c>
      <c r="U139" s="27" t="s">
        <v>28</v>
      </c>
      <c r="V139" s="93" t="s">
        <v>28</v>
      </c>
      <c r="W139" s="85">
        <v>17</v>
      </c>
      <c r="X139" s="36">
        <v>81</v>
      </c>
      <c r="Y139" s="36">
        <v>310</v>
      </c>
      <c r="Z139" s="33">
        <f t="shared" si="53"/>
        <v>0.29606408916753746</v>
      </c>
      <c r="AA139" s="37">
        <f t="shared" si="54"/>
        <v>1.4106583072100314</v>
      </c>
      <c r="AB139" s="70">
        <f t="shared" si="55"/>
        <v>5.3988157436433299</v>
      </c>
      <c r="AC139" s="73">
        <f>W139-'Headline Stats'!$B$6</f>
        <v>-12.46586538461538</v>
      </c>
      <c r="AD139" s="34">
        <f>X139-'Headline Stats'!$B$7</f>
        <v>-143.69067524115752</v>
      </c>
      <c r="AE139" s="34">
        <f>Y139-'Headline Stats'!$B$8</f>
        <v>-775.80322580645156</v>
      </c>
      <c r="AF139" s="34">
        <f>Z139-'Headline Stats'!$B$13</f>
        <v>-0.15784319079739334</v>
      </c>
      <c r="AG139" s="34">
        <f>AA139-'Headline Stats'!$B$14</f>
        <v>-1.9300154644053893</v>
      </c>
      <c r="AH139" s="69">
        <f>AB139-'Headline Stats'!$B$15</f>
        <v>-10.760788734871138</v>
      </c>
      <c r="AI139" s="76" t="s">
        <v>603</v>
      </c>
    </row>
    <row r="140" spans="1:35" x14ac:dyDescent="0.25">
      <c r="A140" s="21" t="s">
        <v>890</v>
      </c>
      <c r="B140" s="21" t="s">
        <v>891</v>
      </c>
      <c r="C140" s="23"/>
      <c r="D140" s="23"/>
      <c r="E140" s="24" t="s">
        <v>893</v>
      </c>
      <c r="F140" s="46" t="s">
        <v>795</v>
      </c>
      <c r="G140" s="26" t="s">
        <v>892</v>
      </c>
      <c r="H140" s="102"/>
      <c r="I140" s="75" t="s">
        <v>86</v>
      </c>
      <c r="J140" s="27" t="str">
        <f t="shared" si="47"/>
        <v>London Fields Studio: Studio</v>
      </c>
      <c r="K140" s="28">
        <f t="shared" si="50"/>
        <v>36.089238899999998</v>
      </c>
      <c r="L140" s="28">
        <f t="shared" si="50"/>
        <v>19.685039400000001</v>
      </c>
      <c r="M140" s="29">
        <f t="shared" si="51"/>
        <v>710.41808966251267</v>
      </c>
      <c r="N140" s="23">
        <v>11</v>
      </c>
      <c r="O140" s="23">
        <v>6</v>
      </c>
      <c r="P140" s="111">
        <f t="shared" si="52"/>
        <v>66</v>
      </c>
      <c r="Q140" s="75" t="s">
        <v>28</v>
      </c>
      <c r="R140" s="23" t="s">
        <v>28</v>
      </c>
      <c r="S140" s="23" t="s">
        <v>14</v>
      </c>
      <c r="T140" s="23" t="s">
        <v>28</v>
      </c>
      <c r="U140" s="23" t="s">
        <v>14</v>
      </c>
      <c r="V140" s="95" t="s">
        <v>28</v>
      </c>
      <c r="W140" s="87">
        <v>20</v>
      </c>
      <c r="X140" s="50">
        <f>W140*8</f>
        <v>160</v>
      </c>
      <c r="Y140" s="50">
        <f>X140*5</f>
        <v>800</v>
      </c>
      <c r="Z140" s="33">
        <f t="shared" si="53"/>
        <v>0.30303030303030304</v>
      </c>
      <c r="AA140" s="33">
        <f t="shared" si="54"/>
        <v>2.4242424242424243</v>
      </c>
      <c r="AB140" s="69">
        <f t="shared" si="55"/>
        <v>12.121212121212121</v>
      </c>
      <c r="AC140" s="73">
        <f>W140-'Headline Stats'!$B$6</f>
        <v>-9.4658653846153804</v>
      </c>
      <c r="AD140" s="34">
        <f>X140-'Headline Stats'!$B$7</f>
        <v>-64.690675241157521</v>
      </c>
      <c r="AE140" s="34">
        <f>Y140-'Headline Stats'!$B$8</f>
        <v>-285.80322580645156</v>
      </c>
      <c r="AF140" s="34">
        <f>Z140-'Headline Stats'!$B$13</f>
        <v>-0.15087697693462776</v>
      </c>
      <c r="AG140" s="34">
        <f>AA140-'Headline Stats'!$B$14</f>
        <v>-0.91643134737299636</v>
      </c>
      <c r="AH140" s="69">
        <f>AB140-'Headline Stats'!$B$15</f>
        <v>-4.0383923573023459</v>
      </c>
      <c r="AI140" s="75"/>
    </row>
    <row r="141" spans="1:35" x14ac:dyDescent="0.25">
      <c r="A141" s="21" t="s">
        <v>654</v>
      </c>
      <c r="B141" s="21" t="s">
        <v>655</v>
      </c>
      <c r="C141" s="22" t="s">
        <v>656</v>
      </c>
      <c r="D141" s="23"/>
      <c r="E141" s="24" t="s">
        <v>657</v>
      </c>
      <c r="F141" s="26" t="s">
        <v>658</v>
      </c>
      <c r="G141" s="26" t="s">
        <v>659</v>
      </c>
      <c r="H141" s="106" t="s">
        <v>24</v>
      </c>
      <c r="I141" s="81" t="s">
        <v>65</v>
      </c>
      <c r="J141" s="27" t="str">
        <f t="shared" si="47"/>
        <v>London Palladium: Rehearsal Studio</v>
      </c>
      <c r="K141" s="28">
        <f t="shared" si="50"/>
        <v>22.965879300000001</v>
      </c>
      <c r="L141" s="28">
        <f t="shared" si="50"/>
        <v>19.685039400000001</v>
      </c>
      <c r="M141" s="29">
        <f t="shared" si="51"/>
        <v>452.08423887614447</v>
      </c>
      <c r="N141" s="23">
        <v>7</v>
      </c>
      <c r="O141" s="23">
        <v>6</v>
      </c>
      <c r="P141" s="111">
        <f t="shared" si="52"/>
        <v>42</v>
      </c>
      <c r="Q141" s="75" t="s">
        <v>28</v>
      </c>
      <c r="R141" s="23" t="s">
        <v>28</v>
      </c>
      <c r="S141" s="23" t="s">
        <v>28</v>
      </c>
      <c r="T141" s="23" t="s">
        <v>28</v>
      </c>
      <c r="U141" s="23" t="s">
        <v>28</v>
      </c>
      <c r="V141" s="95" t="s">
        <v>14</v>
      </c>
      <c r="W141" s="83">
        <f>X141/8</f>
        <v>18.75</v>
      </c>
      <c r="X141" s="32">
        <v>150</v>
      </c>
      <c r="Y141" s="50">
        <f>X141*5</f>
        <v>750</v>
      </c>
      <c r="Z141" s="33">
        <f t="shared" si="53"/>
        <v>0.44642857142857145</v>
      </c>
      <c r="AA141" s="37">
        <f t="shared" si="54"/>
        <v>3.5714285714285716</v>
      </c>
      <c r="AB141" s="70">
        <f t="shared" si="55"/>
        <v>17.857142857142858</v>
      </c>
      <c r="AC141" s="73">
        <f>W141-'Headline Stats'!$B$6</f>
        <v>-10.71586538461538</v>
      </c>
      <c r="AD141" s="34">
        <f>X141-'Headline Stats'!$B$7</f>
        <v>-74.690675241157521</v>
      </c>
      <c r="AE141" s="34">
        <f>Y141-'Headline Stats'!$B$8</f>
        <v>-335.80322580645156</v>
      </c>
      <c r="AF141" s="34">
        <f>Z141-'Headline Stats'!$B$13</f>
        <v>-7.4787085363593464E-3</v>
      </c>
      <c r="AG141" s="34">
        <f>AA141-'Headline Stats'!$B$14</f>
        <v>0.23075479981315095</v>
      </c>
      <c r="AH141" s="69">
        <f>AB141-'Headline Stats'!$B$15</f>
        <v>1.6975383786283906</v>
      </c>
      <c r="AI141" s="75" t="s">
        <v>603</v>
      </c>
    </row>
    <row r="142" spans="1:35" x14ac:dyDescent="0.25">
      <c r="A142" s="41" t="s">
        <v>388</v>
      </c>
      <c r="B142" s="53" t="s">
        <v>389</v>
      </c>
      <c r="C142" s="27" t="s">
        <v>390</v>
      </c>
      <c r="D142" s="27"/>
      <c r="E142" s="53" t="s">
        <v>391</v>
      </c>
      <c r="F142" s="26" t="s">
        <v>392</v>
      </c>
      <c r="G142" s="26" t="s">
        <v>393</v>
      </c>
      <c r="H142" s="103" t="s">
        <v>206</v>
      </c>
      <c r="I142" s="76" t="s">
        <v>127</v>
      </c>
      <c r="J142" s="27" t="str">
        <f t="shared" si="47"/>
        <v>London School of Capoeira: Studio 1</v>
      </c>
      <c r="K142" s="44">
        <f t="shared" si="50"/>
        <v>59.055118200000003</v>
      </c>
      <c r="L142" s="44">
        <f t="shared" si="50"/>
        <v>19.685039400000001</v>
      </c>
      <c r="M142" s="35">
        <f t="shared" si="51"/>
        <v>1162.5023285386571</v>
      </c>
      <c r="N142" s="27">
        <v>18</v>
      </c>
      <c r="O142" s="27">
        <v>6</v>
      </c>
      <c r="P142" s="112">
        <f t="shared" si="52"/>
        <v>108</v>
      </c>
      <c r="Q142" s="76" t="s">
        <v>28</v>
      </c>
      <c r="R142" s="27" t="s">
        <v>28</v>
      </c>
      <c r="S142" s="27" t="s">
        <v>14</v>
      </c>
      <c r="T142" s="27" t="s">
        <v>28</v>
      </c>
      <c r="U142" s="27" t="s">
        <v>394</v>
      </c>
      <c r="V142" s="93" t="s">
        <v>28</v>
      </c>
      <c r="W142" s="85">
        <v>15</v>
      </c>
      <c r="X142" s="36">
        <v>110</v>
      </c>
      <c r="Y142" s="40">
        <f>X142*5</f>
        <v>550</v>
      </c>
      <c r="Z142" s="33">
        <f t="shared" si="53"/>
        <v>0.1388888888888889</v>
      </c>
      <c r="AA142" s="37">
        <f t="shared" si="54"/>
        <v>1.0185185185185186</v>
      </c>
      <c r="AB142" s="70">
        <f t="shared" si="55"/>
        <v>5.0925925925925926</v>
      </c>
      <c r="AC142" s="73">
        <f>W142-'Headline Stats'!$B$6</f>
        <v>-14.46586538461538</v>
      </c>
      <c r="AD142" s="34">
        <f>X142-'Headline Stats'!$B$7</f>
        <v>-114.69067524115752</v>
      </c>
      <c r="AE142" s="34">
        <f>Y142-'Headline Stats'!$B$8</f>
        <v>-535.80322580645156</v>
      </c>
      <c r="AF142" s="34">
        <f>Z142-'Headline Stats'!$B$13</f>
        <v>-0.3150183910760419</v>
      </c>
      <c r="AG142" s="34">
        <f>AA142-'Headline Stats'!$B$14</f>
        <v>-2.3221552530969021</v>
      </c>
      <c r="AH142" s="69">
        <f>AB142-'Headline Stats'!$B$15</f>
        <v>-11.067011885921875</v>
      </c>
      <c r="AI142" s="76" t="s">
        <v>603</v>
      </c>
    </row>
    <row r="143" spans="1:35" x14ac:dyDescent="0.25">
      <c r="A143" s="41" t="s">
        <v>388</v>
      </c>
      <c r="B143" s="53" t="s">
        <v>389</v>
      </c>
      <c r="C143" s="27" t="s">
        <v>390</v>
      </c>
      <c r="D143" s="27"/>
      <c r="E143" s="53" t="s">
        <v>391</v>
      </c>
      <c r="F143" s="26" t="s">
        <v>392</v>
      </c>
      <c r="G143" s="26" t="s">
        <v>393</v>
      </c>
      <c r="H143" s="103" t="s">
        <v>206</v>
      </c>
      <c r="I143" s="76" t="s">
        <v>128</v>
      </c>
      <c r="J143" s="27" t="str">
        <f t="shared" si="47"/>
        <v>London School of Capoeira: Studio 2</v>
      </c>
      <c r="K143" s="44">
        <f t="shared" si="50"/>
        <v>29.527559100000001</v>
      </c>
      <c r="L143" s="44">
        <f t="shared" si="50"/>
        <v>21.325459350000003</v>
      </c>
      <c r="M143" s="35">
        <f t="shared" si="51"/>
        <v>629.68876129177272</v>
      </c>
      <c r="N143" s="27">
        <v>9</v>
      </c>
      <c r="O143" s="27">
        <v>6.5</v>
      </c>
      <c r="P143" s="112">
        <f t="shared" si="52"/>
        <v>58.5</v>
      </c>
      <c r="Q143" s="76" t="s">
        <v>28</v>
      </c>
      <c r="R143" s="27" t="s">
        <v>28</v>
      </c>
      <c r="S143" s="27" t="s">
        <v>14</v>
      </c>
      <c r="T143" s="27" t="s">
        <v>28</v>
      </c>
      <c r="U143" s="27" t="s">
        <v>14</v>
      </c>
      <c r="V143" s="93" t="s">
        <v>28</v>
      </c>
      <c r="W143" s="85">
        <v>11</v>
      </c>
      <c r="X143" s="36">
        <v>90</v>
      </c>
      <c r="Y143" s="40">
        <f>X143*5</f>
        <v>450</v>
      </c>
      <c r="Z143" s="33">
        <f t="shared" si="53"/>
        <v>0.18803418803418803</v>
      </c>
      <c r="AA143" s="37">
        <f t="shared" si="54"/>
        <v>1.5384615384615385</v>
      </c>
      <c r="AB143" s="70">
        <f t="shared" si="55"/>
        <v>7.6923076923076925</v>
      </c>
      <c r="AC143" s="73">
        <f>W143-'Headline Stats'!$B$6</f>
        <v>-18.46586538461538</v>
      </c>
      <c r="AD143" s="34">
        <f>X143-'Headline Stats'!$B$7</f>
        <v>-134.69067524115752</v>
      </c>
      <c r="AE143" s="34">
        <f>Y143-'Headline Stats'!$B$8</f>
        <v>-635.80322580645156</v>
      </c>
      <c r="AF143" s="34">
        <f>Z143-'Headline Stats'!$B$13</f>
        <v>-0.26587309193074277</v>
      </c>
      <c r="AG143" s="34">
        <f>AA143-'Headline Stats'!$B$14</f>
        <v>-1.8022122331538821</v>
      </c>
      <c r="AH143" s="69">
        <f>AB143-'Headline Stats'!$B$15</f>
        <v>-8.4672967862067736</v>
      </c>
      <c r="AI143" s="76" t="s">
        <v>603</v>
      </c>
    </row>
    <row r="144" spans="1:35" x14ac:dyDescent="0.25">
      <c r="A144" s="41" t="s">
        <v>397</v>
      </c>
      <c r="B144" s="53" t="s">
        <v>398</v>
      </c>
      <c r="C144" s="27" t="s">
        <v>399</v>
      </c>
      <c r="D144" s="27"/>
      <c r="E144" s="53" t="s">
        <v>400</v>
      </c>
      <c r="F144" s="26" t="s">
        <v>401</v>
      </c>
      <c r="G144" s="26" t="s">
        <v>402</v>
      </c>
      <c r="H144" s="103" t="s">
        <v>403</v>
      </c>
      <c r="I144" s="76" t="s">
        <v>113</v>
      </c>
      <c r="J144" s="27" t="str">
        <f t="shared" si="47"/>
        <v>London Theatre: Theatre</v>
      </c>
      <c r="K144" s="44" t="s">
        <v>53</v>
      </c>
      <c r="L144" s="44" t="s">
        <v>53</v>
      </c>
      <c r="M144" s="35" t="s">
        <v>53</v>
      </c>
      <c r="N144" s="27" t="s">
        <v>53</v>
      </c>
      <c r="O144" s="27" t="s">
        <v>53</v>
      </c>
      <c r="P144" s="112" t="s">
        <v>53</v>
      </c>
      <c r="Q144" s="116" t="s">
        <v>28</v>
      </c>
      <c r="R144" s="35" t="s">
        <v>28</v>
      </c>
      <c r="S144" s="35" t="s">
        <v>14</v>
      </c>
      <c r="T144" s="35" t="s">
        <v>14</v>
      </c>
      <c r="U144" s="35" t="s">
        <v>28</v>
      </c>
      <c r="V144" s="98" t="s">
        <v>28</v>
      </c>
      <c r="W144" s="85">
        <f>X144/6</f>
        <v>7.5</v>
      </c>
      <c r="X144" s="36">
        <v>45</v>
      </c>
      <c r="Y144" s="40">
        <f>X144*5</f>
        <v>225</v>
      </c>
      <c r="Z144" s="33"/>
      <c r="AA144" s="37"/>
      <c r="AB144" s="70"/>
      <c r="AC144" s="73">
        <f>W144-'Headline Stats'!$B$6</f>
        <v>-21.96586538461538</v>
      </c>
      <c r="AD144" s="34">
        <f>X144-'Headline Stats'!$B$7</f>
        <v>-179.69067524115752</v>
      </c>
      <c r="AE144" s="34">
        <f>Y144-'Headline Stats'!$B$8</f>
        <v>-860.80322580645156</v>
      </c>
      <c r="AF144" s="34">
        <f>Z144-'Headline Stats'!$B$13</f>
        <v>-0.4539072799649308</v>
      </c>
      <c r="AG144" s="34">
        <f>AA144-'Headline Stats'!$B$14</f>
        <v>-3.3406737716154207</v>
      </c>
      <c r="AH144" s="69">
        <f>AB144-'Headline Stats'!$B$15</f>
        <v>-16.159604478514467</v>
      </c>
      <c r="AI144" s="76"/>
    </row>
    <row r="145" spans="1:35" x14ac:dyDescent="0.25">
      <c r="A145" s="41" t="s">
        <v>404</v>
      </c>
      <c r="B145" s="53" t="s">
        <v>405</v>
      </c>
      <c r="C145" s="27" t="s">
        <v>406</v>
      </c>
      <c r="D145" s="27"/>
      <c r="E145" s="53" t="s">
        <v>407</v>
      </c>
      <c r="F145" s="26" t="s">
        <v>408</v>
      </c>
      <c r="G145" s="26" t="s">
        <v>409</v>
      </c>
      <c r="H145" s="103" t="s">
        <v>410</v>
      </c>
      <c r="I145" s="76" t="s">
        <v>197</v>
      </c>
      <c r="J145" s="27" t="str">
        <f t="shared" si="47"/>
        <v>London Welsh Centre: Main Hall</v>
      </c>
      <c r="K145" s="27">
        <v>57</v>
      </c>
      <c r="L145" s="27">
        <v>35</v>
      </c>
      <c r="M145" s="35">
        <f t="shared" ref="M145:M154" si="56">K145*L145</f>
        <v>1995</v>
      </c>
      <c r="N145" s="27">
        <v>17.399999999999999</v>
      </c>
      <c r="O145" s="27">
        <v>10</v>
      </c>
      <c r="P145" s="112">
        <f t="shared" ref="P145:P154" si="57">N145*O145</f>
        <v>174</v>
      </c>
      <c r="Q145" s="76" t="s">
        <v>14</v>
      </c>
      <c r="R145" s="27" t="s">
        <v>28</v>
      </c>
      <c r="S145" s="27" t="s">
        <v>28</v>
      </c>
      <c r="T145" s="27" t="s">
        <v>28</v>
      </c>
      <c r="U145" s="27" t="s">
        <v>28</v>
      </c>
      <c r="V145" s="93" t="s">
        <v>14</v>
      </c>
      <c r="W145" s="84">
        <f>X145/8</f>
        <v>50</v>
      </c>
      <c r="X145" s="36">
        <v>400</v>
      </c>
      <c r="Y145" s="36">
        <v>1750</v>
      </c>
      <c r="Z145" s="33">
        <f t="shared" ref="Z145:Z166" si="58">W145/P145</f>
        <v>0.28735632183908044</v>
      </c>
      <c r="AA145" s="37">
        <f t="shared" ref="AA145:AA166" si="59">X145/P145</f>
        <v>2.2988505747126435</v>
      </c>
      <c r="AB145" s="70">
        <f t="shared" ref="AB145:AB166" si="60">Y145/P145</f>
        <v>10.057471264367816</v>
      </c>
      <c r="AC145" s="73">
        <f>W145-'Headline Stats'!$B$6</f>
        <v>20.53413461538462</v>
      </c>
      <c r="AD145" s="34">
        <f>X145-'Headline Stats'!$B$7</f>
        <v>175.30932475884248</v>
      </c>
      <c r="AE145" s="34">
        <f>Y145-'Headline Stats'!$B$8</f>
        <v>664.19677419354844</v>
      </c>
      <c r="AF145" s="34">
        <f>Z145-'Headline Stats'!$B$13</f>
        <v>-0.16655095812585036</v>
      </c>
      <c r="AG145" s="34">
        <f>AA145-'Headline Stats'!$B$14</f>
        <v>-1.0418231969027771</v>
      </c>
      <c r="AH145" s="69">
        <f>AB145-'Headline Stats'!$B$15</f>
        <v>-6.1021332141466509</v>
      </c>
      <c r="AI145" s="76"/>
    </row>
    <row r="146" spans="1:35" x14ac:dyDescent="0.25">
      <c r="A146" s="41" t="s">
        <v>404</v>
      </c>
      <c r="B146" s="53" t="s">
        <v>405</v>
      </c>
      <c r="C146" s="27" t="s">
        <v>406</v>
      </c>
      <c r="D146" s="27"/>
      <c r="E146" s="53" t="s">
        <v>407</v>
      </c>
      <c r="F146" s="26" t="s">
        <v>408</v>
      </c>
      <c r="G146" s="26" t="s">
        <v>409</v>
      </c>
      <c r="H146" s="103" t="s">
        <v>410</v>
      </c>
      <c r="I146" s="76" t="s">
        <v>136</v>
      </c>
      <c r="J146" s="27" t="str">
        <f t="shared" si="47"/>
        <v>London Welsh Centre: Lower Hall</v>
      </c>
      <c r="K146" s="27">
        <v>44</v>
      </c>
      <c r="L146" s="27">
        <v>27</v>
      </c>
      <c r="M146" s="35">
        <f t="shared" si="56"/>
        <v>1188</v>
      </c>
      <c r="N146" s="27">
        <v>13.2</v>
      </c>
      <c r="O146" s="27">
        <v>8.1</v>
      </c>
      <c r="P146" s="112">
        <f t="shared" si="57"/>
        <v>106.91999999999999</v>
      </c>
      <c r="Q146" s="76" t="s">
        <v>14</v>
      </c>
      <c r="R146" s="27" t="s">
        <v>28</v>
      </c>
      <c r="S146" s="27" t="s">
        <v>28</v>
      </c>
      <c r="T146" s="27" t="s">
        <v>28</v>
      </c>
      <c r="U146" s="27" t="s">
        <v>28</v>
      </c>
      <c r="V146" s="93" t="s">
        <v>14</v>
      </c>
      <c r="W146" s="84">
        <f>X146/8</f>
        <v>25</v>
      </c>
      <c r="X146" s="39">
        <v>200</v>
      </c>
      <c r="Y146" s="40">
        <f t="shared" ref="Y146:Y154" si="61">X146*5</f>
        <v>1000</v>
      </c>
      <c r="Z146" s="33">
        <f t="shared" si="58"/>
        <v>0.23381967826412273</v>
      </c>
      <c r="AA146" s="37">
        <f t="shared" si="59"/>
        <v>1.8705574261129818</v>
      </c>
      <c r="AB146" s="70">
        <f t="shared" si="60"/>
        <v>9.3527871305649093</v>
      </c>
      <c r="AC146" s="73">
        <f>W146-'Headline Stats'!$B$6</f>
        <v>-4.4658653846153804</v>
      </c>
      <c r="AD146" s="34">
        <f>X146-'Headline Stats'!$B$7</f>
        <v>-24.690675241157521</v>
      </c>
      <c r="AE146" s="34">
        <f>Y146-'Headline Stats'!$B$8</f>
        <v>-85.803225806451564</v>
      </c>
      <c r="AF146" s="34">
        <f>Z146-'Headline Stats'!$B$13</f>
        <v>-0.22008760170080807</v>
      </c>
      <c r="AG146" s="34">
        <f>AA146-'Headline Stats'!$B$14</f>
        <v>-1.4701163455024389</v>
      </c>
      <c r="AH146" s="69">
        <f>AB146-'Headline Stats'!$B$15</f>
        <v>-6.8068173479495577</v>
      </c>
      <c r="AI146" s="76"/>
    </row>
    <row r="147" spans="1:35" x14ac:dyDescent="0.25">
      <c r="A147" s="21" t="s">
        <v>735</v>
      </c>
      <c r="B147" s="21" t="s">
        <v>736</v>
      </c>
      <c r="C147" s="22" t="s">
        <v>737</v>
      </c>
      <c r="D147" s="23"/>
      <c r="E147" s="24" t="s">
        <v>738</v>
      </c>
      <c r="F147" s="26" t="s">
        <v>739</v>
      </c>
      <c r="G147" s="26" t="s">
        <v>740</v>
      </c>
      <c r="H147" s="102" t="s">
        <v>24</v>
      </c>
      <c r="I147" s="81" t="s">
        <v>573</v>
      </c>
      <c r="J147" s="27" t="str">
        <f t="shared" si="47"/>
        <v>Lost Theatre: Room 1</v>
      </c>
      <c r="K147" s="28">
        <f t="shared" ref="K147:L151" si="62">N147*3.2808399</f>
        <v>27.887139150000003</v>
      </c>
      <c r="L147" s="28">
        <f t="shared" si="62"/>
        <v>21.653543339999999</v>
      </c>
      <c r="M147" s="29">
        <f t="shared" si="56"/>
        <v>603.85537621313574</v>
      </c>
      <c r="N147" s="23">
        <v>8.5</v>
      </c>
      <c r="O147" s="23">
        <v>6.6</v>
      </c>
      <c r="P147" s="111">
        <f t="shared" si="57"/>
        <v>56.099999999999994</v>
      </c>
      <c r="Q147" s="75" t="s">
        <v>28</v>
      </c>
      <c r="R147" s="23" t="s">
        <v>28</v>
      </c>
      <c r="S147" s="23" t="s">
        <v>14</v>
      </c>
      <c r="T147" s="23" t="s">
        <v>28</v>
      </c>
      <c r="U147" s="23" t="s">
        <v>28</v>
      </c>
      <c r="V147" s="95" t="s">
        <v>14</v>
      </c>
      <c r="W147" s="87">
        <v>15</v>
      </c>
      <c r="X147" s="50">
        <f>W147*8</f>
        <v>120</v>
      </c>
      <c r="Y147" s="50">
        <f t="shared" si="61"/>
        <v>600</v>
      </c>
      <c r="Z147" s="33">
        <f t="shared" si="58"/>
        <v>0.26737967914438504</v>
      </c>
      <c r="AA147" s="37">
        <f t="shared" si="59"/>
        <v>2.1390374331550803</v>
      </c>
      <c r="AB147" s="70">
        <f t="shared" si="60"/>
        <v>10.695187165775403</v>
      </c>
      <c r="AC147" s="73">
        <f>W147-'Headline Stats'!$B$6</f>
        <v>-14.46586538461538</v>
      </c>
      <c r="AD147" s="34">
        <f>X147-'Headline Stats'!$B$7</f>
        <v>-104.69067524115752</v>
      </c>
      <c r="AE147" s="34">
        <f>Y147-'Headline Stats'!$B$8</f>
        <v>-485.80322580645156</v>
      </c>
      <c r="AF147" s="34">
        <f>Z147-'Headline Stats'!$B$13</f>
        <v>-0.18652760082054576</v>
      </c>
      <c r="AG147" s="34">
        <f>AA147-'Headline Stats'!$B$14</f>
        <v>-1.2016363384603403</v>
      </c>
      <c r="AH147" s="69">
        <f>AB147-'Headline Stats'!$B$15</f>
        <v>-5.4644173127390641</v>
      </c>
      <c r="AI147" s="75"/>
    </row>
    <row r="148" spans="1:35" x14ac:dyDescent="0.25">
      <c r="A148" s="21" t="s">
        <v>735</v>
      </c>
      <c r="B148" s="21" t="s">
        <v>736</v>
      </c>
      <c r="C148" s="22" t="s">
        <v>737</v>
      </c>
      <c r="D148" s="23"/>
      <c r="E148" s="24" t="s">
        <v>738</v>
      </c>
      <c r="F148" s="26" t="s">
        <v>739</v>
      </c>
      <c r="G148" s="26" t="s">
        <v>740</v>
      </c>
      <c r="H148" s="102" t="s">
        <v>24</v>
      </c>
      <c r="I148" s="81" t="s">
        <v>574</v>
      </c>
      <c r="J148" s="27" t="str">
        <f t="shared" si="47"/>
        <v>Lost Theatre: Room 2</v>
      </c>
      <c r="K148" s="28">
        <f t="shared" si="62"/>
        <v>22.637795310000001</v>
      </c>
      <c r="L148" s="28">
        <f t="shared" si="62"/>
        <v>18.044619449999999</v>
      </c>
      <c r="M148" s="29">
        <f t="shared" si="56"/>
        <v>408.4904015559448</v>
      </c>
      <c r="N148" s="23">
        <v>6.9</v>
      </c>
      <c r="O148" s="23">
        <v>5.5</v>
      </c>
      <c r="P148" s="111">
        <f t="shared" si="57"/>
        <v>37.950000000000003</v>
      </c>
      <c r="Q148" s="75" t="s">
        <v>28</v>
      </c>
      <c r="R148" s="23" t="s">
        <v>28</v>
      </c>
      <c r="S148" s="23" t="s">
        <v>14</v>
      </c>
      <c r="T148" s="23" t="s">
        <v>28</v>
      </c>
      <c r="U148" s="23" t="s">
        <v>28</v>
      </c>
      <c r="V148" s="95" t="s">
        <v>14</v>
      </c>
      <c r="W148" s="87">
        <v>13</v>
      </c>
      <c r="X148" s="50">
        <f>W148*8</f>
        <v>104</v>
      </c>
      <c r="Y148" s="50">
        <f t="shared" si="61"/>
        <v>520</v>
      </c>
      <c r="Z148" s="33">
        <f t="shared" si="58"/>
        <v>0.34255599472990772</v>
      </c>
      <c r="AA148" s="37">
        <f t="shared" si="59"/>
        <v>2.7404479578392618</v>
      </c>
      <c r="AB148" s="70">
        <f t="shared" si="60"/>
        <v>13.702239789196311</v>
      </c>
      <c r="AC148" s="73">
        <f>W148-'Headline Stats'!$B$6</f>
        <v>-16.46586538461538</v>
      </c>
      <c r="AD148" s="34">
        <f>X148-'Headline Stats'!$B$7</f>
        <v>-120.69067524115752</v>
      </c>
      <c r="AE148" s="34">
        <f>Y148-'Headline Stats'!$B$8</f>
        <v>-565.80322580645156</v>
      </c>
      <c r="AF148" s="34">
        <f>Z148-'Headline Stats'!$B$13</f>
        <v>-0.11135128523502308</v>
      </c>
      <c r="AG148" s="34">
        <f>AA148-'Headline Stats'!$B$14</f>
        <v>-0.60022581377615891</v>
      </c>
      <c r="AH148" s="69">
        <f>AB148-'Headline Stats'!$B$15</f>
        <v>-2.4573646893181564</v>
      </c>
      <c r="AI148" s="75"/>
    </row>
    <row r="149" spans="1:35" x14ac:dyDescent="0.25">
      <c r="A149" s="41" t="s">
        <v>432</v>
      </c>
      <c r="B149" s="53" t="s">
        <v>435</v>
      </c>
      <c r="C149" s="27" t="s">
        <v>436</v>
      </c>
      <c r="D149" s="27"/>
      <c r="E149" s="53" t="s">
        <v>437</v>
      </c>
      <c r="F149" s="26" t="s">
        <v>438</v>
      </c>
      <c r="G149" s="26" t="s">
        <v>439</v>
      </c>
      <c r="H149" s="103" t="s">
        <v>449</v>
      </c>
      <c r="I149" s="76" t="s">
        <v>446</v>
      </c>
      <c r="J149" s="27" t="str">
        <f t="shared" si="47"/>
        <v>Make Believe Arts: Gulliver Room</v>
      </c>
      <c r="K149" s="44">
        <f t="shared" si="62"/>
        <v>36.089238899999998</v>
      </c>
      <c r="L149" s="44">
        <f t="shared" si="62"/>
        <v>21.325459350000003</v>
      </c>
      <c r="M149" s="35">
        <f t="shared" si="56"/>
        <v>769.61959713438875</v>
      </c>
      <c r="N149" s="27">
        <v>11</v>
      </c>
      <c r="O149" s="27">
        <v>6.5</v>
      </c>
      <c r="P149" s="112">
        <f t="shared" si="57"/>
        <v>71.5</v>
      </c>
      <c r="Q149" s="76" t="s">
        <v>14</v>
      </c>
      <c r="R149" s="27" t="s">
        <v>28</v>
      </c>
      <c r="S149" s="27" t="s">
        <v>14</v>
      </c>
      <c r="T149" s="27" t="s">
        <v>28</v>
      </c>
      <c r="U149" s="27" t="s">
        <v>28</v>
      </c>
      <c r="V149" s="93" t="s">
        <v>28</v>
      </c>
      <c r="W149" s="84">
        <v>13</v>
      </c>
      <c r="X149" s="36">
        <v>100</v>
      </c>
      <c r="Y149" s="40">
        <f t="shared" si="61"/>
        <v>500</v>
      </c>
      <c r="Z149" s="33">
        <f t="shared" si="58"/>
        <v>0.18181818181818182</v>
      </c>
      <c r="AA149" s="37">
        <f t="shared" si="59"/>
        <v>1.3986013986013985</v>
      </c>
      <c r="AB149" s="70">
        <f t="shared" si="60"/>
        <v>6.9930069930069934</v>
      </c>
      <c r="AC149" s="73">
        <f>W149-'Headline Stats'!$B$6</f>
        <v>-16.46586538461538</v>
      </c>
      <c r="AD149" s="34">
        <f>X149-'Headline Stats'!$B$7</f>
        <v>-124.69067524115752</v>
      </c>
      <c r="AE149" s="34">
        <f>Y149-'Headline Stats'!$B$8</f>
        <v>-585.80322580645156</v>
      </c>
      <c r="AF149" s="34">
        <f>Z149-'Headline Stats'!$B$13</f>
        <v>-0.27208909814674898</v>
      </c>
      <c r="AG149" s="34">
        <f>AA149-'Headline Stats'!$B$14</f>
        <v>-1.9420723730140221</v>
      </c>
      <c r="AH149" s="69">
        <f>AB149-'Headline Stats'!$B$15</f>
        <v>-9.1665974855074737</v>
      </c>
      <c r="AI149" s="76"/>
    </row>
    <row r="150" spans="1:35" x14ac:dyDescent="0.25">
      <c r="A150" s="41" t="s">
        <v>432</v>
      </c>
      <c r="B150" s="53" t="s">
        <v>435</v>
      </c>
      <c r="C150" s="27" t="s">
        <v>436</v>
      </c>
      <c r="D150" s="27"/>
      <c r="E150" s="53" t="s">
        <v>437</v>
      </c>
      <c r="F150" s="26" t="s">
        <v>438</v>
      </c>
      <c r="G150" s="26" t="s">
        <v>439</v>
      </c>
      <c r="H150" s="103" t="s">
        <v>449</v>
      </c>
      <c r="I150" s="76" t="s">
        <v>447</v>
      </c>
      <c r="J150" s="27" t="str">
        <f t="shared" si="47"/>
        <v>Make Believe Arts: Lorax Room</v>
      </c>
      <c r="K150" s="44">
        <f t="shared" si="62"/>
        <v>36.089238899999998</v>
      </c>
      <c r="L150" s="44">
        <f t="shared" si="62"/>
        <v>21.325459350000003</v>
      </c>
      <c r="M150" s="35">
        <f t="shared" si="56"/>
        <v>769.61959713438875</v>
      </c>
      <c r="N150" s="27">
        <v>11</v>
      </c>
      <c r="O150" s="27">
        <v>6.5</v>
      </c>
      <c r="P150" s="112">
        <f t="shared" si="57"/>
        <v>71.5</v>
      </c>
      <c r="Q150" s="76" t="s">
        <v>14</v>
      </c>
      <c r="R150" s="27" t="s">
        <v>28</v>
      </c>
      <c r="S150" s="27" t="s">
        <v>14</v>
      </c>
      <c r="T150" s="27" t="s">
        <v>28</v>
      </c>
      <c r="U150" s="27" t="s">
        <v>28</v>
      </c>
      <c r="V150" s="93" t="s">
        <v>28</v>
      </c>
      <c r="W150" s="84">
        <v>13</v>
      </c>
      <c r="X150" s="36">
        <v>100</v>
      </c>
      <c r="Y150" s="40">
        <f t="shared" si="61"/>
        <v>500</v>
      </c>
      <c r="Z150" s="33">
        <f t="shared" si="58"/>
        <v>0.18181818181818182</v>
      </c>
      <c r="AA150" s="37">
        <f t="shared" si="59"/>
        <v>1.3986013986013985</v>
      </c>
      <c r="AB150" s="70">
        <f t="shared" si="60"/>
        <v>6.9930069930069934</v>
      </c>
      <c r="AC150" s="73">
        <f>W150-'Headline Stats'!$B$6</f>
        <v>-16.46586538461538</v>
      </c>
      <c r="AD150" s="34">
        <f>X150-'Headline Stats'!$B$7</f>
        <v>-124.69067524115752</v>
      </c>
      <c r="AE150" s="34">
        <f>Y150-'Headline Stats'!$B$8</f>
        <v>-585.80322580645156</v>
      </c>
      <c r="AF150" s="34">
        <f>Z150-'Headline Stats'!$B$13</f>
        <v>-0.27208909814674898</v>
      </c>
      <c r="AG150" s="34">
        <f>AA150-'Headline Stats'!$B$14</f>
        <v>-1.9420723730140221</v>
      </c>
      <c r="AH150" s="69">
        <f>AB150-'Headline Stats'!$B$15</f>
        <v>-9.1665974855074737</v>
      </c>
      <c r="AI150" s="76"/>
    </row>
    <row r="151" spans="1:35" x14ac:dyDescent="0.25">
      <c r="A151" s="41" t="s">
        <v>432</v>
      </c>
      <c r="B151" s="53" t="s">
        <v>435</v>
      </c>
      <c r="C151" s="27" t="s">
        <v>436</v>
      </c>
      <c r="D151" s="27"/>
      <c r="E151" s="53" t="s">
        <v>437</v>
      </c>
      <c r="F151" s="26" t="s">
        <v>438</v>
      </c>
      <c r="G151" s="26" t="s">
        <v>439</v>
      </c>
      <c r="H151" s="103" t="s">
        <v>449</v>
      </c>
      <c r="I151" s="76" t="s">
        <v>448</v>
      </c>
      <c r="J151" s="27" t="str">
        <f t="shared" si="47"/>
        <v>Make Believe Arts: Helicopter Room</v>
      </c>
      <c r="K151" s="44">
        <f t="shared" si="62"/>
        <v>21.325459350000003</v>
      </c>
      <c r="L151" s="44">
        <f t="shared" si="62"/>
        <v>18.044619449999999</v>
      </c>
      <c r="M151" s="35">
        <f t="shared" si="56"/>
        <v>384.80979856719438</v>
      </c>
      <c r="N151" s="27">
        <v>6.5</v>
      </c>
      <c r="O151" s="27">
        <v>5.5</v>
      </c>
      <c r="P151" s="112">
        <f t="shared" si="57"/>
        <v>35.75</v>
      </c>
      <c r="Q151" s="76" t="s">
        <v>14</v>
      </c>
      <c r="R151" s="27" t="s">
        <v>28</v>
      </c>
      <c r="S151" s="27" t="s">
        <v>14</v>
      </c>
      <c r="T151" s="27" t="s">
        <v>28</v>
      </c>
      <c r="U151" s="27" t="s">
        <v>28</v>
      </c>
      <c r="V151" s="93" t="s">
        <v>28</v>
      </c>
      <c r="W151" s="84">
        <f>X151/8</f>
        <v>10</v>
      </c>
      <c r="X151" s="36">
        <v>80</v>
      </c>
      <c r="Y151" s="40">
        <f t="shared" si="61"/>
        <v>400</v>
      </c>
      <c r="Z151" s="33">
        <f t="shared" si="58"/>
        <v>0.27972027972027974</v>
      </c>
      <c r="AA151" s="37">
        <f t="shared" si="59"/>
        <v>2.2377622377622379</v>
      </c>
      <c r="AB151" s="70">
        <f t="shared" si="60"/>
        <v>11.188811188811188</v>
      </c>
      <c r="AC151" s="73">
        <f>W151-'Headline Stats'!$B$6</f>
        <v>-19.46586538461538</v>
      </c>
      <c r="AD151" s="34">
        <f>X151-'Headline Stats'!$B$7</f>
        <v>-144.69067524115752</v>
      </c>
      <c r="AE151" s="34">
        <f>Y151-'Headline Stats'!$B$8</f>
        <v>-685.80322580645156</v>
      </c>
      <c r="AF151" s="34">
        <f>Z151-'Headline Stats'!$B$13</f>
        <v>-0.17418700024465106</v>
      </c>
      <c r="AG151" s="34">
        <f>AA151-'Headline Stats'!$B$14</f>
        <v>-1.1029115338531827</v>
      </c>
      <c r="AH151" s="69">
        <f>AB151-'Headline Stats'!$B$15</f>
        <v>-4.9707932897032787</v>
      </c>
      <c r="AI151" s="76"/>
    </row>
    <row r="152" spans="1:35" x14ac:dyDescent="0.25">
      <c r="A152" s="21" t="s">
        <v>844</v>
      </c>
      <c r="B152" s="21" t="s">
        <v>845</v>
      </c>
      <c r="C152" s="22" t="s">
        <v>846</v>
      </c>
      <c r="D152" s="23"/>
      <c r="E152" s="24" t="s">
        <v>847</v>
      </c>
      <c r="F152" s="46" t="s">
        <v>848</v>
      </c>
      <c r="G152" s="26" t="s">
        <v>849</v>
      </c>
      <c r="H152" s="102" t="s">
        <v>24</v>
      </c>
      <c r="I152" s="75" t="s">
        <v>850</v>
      </c>
      <c r="J152" s="27" t="str">
        <f t="shared" si="47"/>
        <v>Maryland Studioz: City Studio</v>
      </c>
      <c r="K152" s="28">
        <v>25</v>
      </c>
      <c r="L152" s="28">
        <v>25</v>
      </c>
      <c r="M152" s="29">
        <f t="shared" si="56"/>
        <v>625</v>
      </c>
      <c r="N152" s="44">
        <f t="shared" ref="N152:O154" si="63">K152*0.3048</f>
        <v>7.62</v>
      </c>
      <c r="O152" s="44">
        <f t="shared" si="63"/>
        <v>7.62</v>
      </c>
      <c r="P152" s="111">
        <f t="shared" si="57"/>
        <v>58.064399999999999</v>
      </c>
      <c r="Q152" s="75" t="s">
        <v>28</v>
      </c>
      <c r="R152" s="23" t="s">
        <v>28</v>
      </c>
      <c r="S152" s="23" t="s">
        <v>14</v>
      </c>
      <c r="T152" s="23" t="s">
        <v>28</v>
      </c>
      <c r="U152" s="23" t="s">
        <v>14</v>
      </c>
      <c r="V152" s="95" t="s">
        <v>28</v>
      </c>
      <c r="W152" s="87">
        <v>20</v>
      </c>
      <c r="X152" s="32">
        <v>80</v>
      </c>
      <c r="Y152" s="32">
        <f t="shared" si="61"/>
        <v>400</v>
      </c>
      <c r="Z152" s="33">
        <f t="shared" si="58"/>
        <v>0.34444513333471111</v>
      </c>
      <c r="AA152" s="33">
        <f t="shared" si="59"/>
        <v>1.3777805333388444</v>
      </c>
      <c r="AB152" s="69">
        <f t="shared" si="60"/>
        <v>6.8889026666942224</v>
      </c>
      <c r="AC152" s="73">
        <f>W152-'Headline Stats'!$B$6</f>
        <v>-9.4658653846153804</v>
      </c>
      <c r="AD152" s="34">
        <f>X152-'Headline Stats'!$B$7</f>
        <v>-144.69067524115752</v>
      </c>
      <c r="AE152" s="34">
        <f>Y152-'Headline Stats'!$B$8</f>
        <v>-685.80322580645156</v>
      </c>
      <c r="AF152" s="34">
        <f>Z152-'Headline Stats'!$B$13</f>
        <v>-0.10946214663021969</v>
      </c>
      <c r="AG152" s="34">
        <f>AA152-'Headline Stats'!$B$14</f>
        <v>-1.9628932382765762</v>
      </c>
      <c r="AH152" s="69">
        <f>AB152-'Headline Stats'!$B$15</f>
        <v>-9.2707018118202456</v>
      </c>
      <c r="AI152" s="75"/>
    </row>
    <row r="153" spans="1:35" x14ac:dyDescent="0.25">
      <c r="A153" s="21" t="s">
        <v>844</v>
      </c>
      <c r="B153" s="21" t="s">
        <v>845</v>
      </c>
      <c r="C153" s="22" t="s">
        <v>846</v>
      </c>
      <c r="D153" s="23"/>
      <c r="E153" s="24" t="s">
        <v>847</v>
      </c>
      <c r="F153" s="46" t="s">
        <v>848</v>
      </c>
      <c r="G153" s="26" t="s">
        <v>849</v>
      </c>
      <c r="H153" s="102" t="s">
        <v>24</v>
      </c>
      <c r="I153" s="75" t="s">
        <v>851</v>
      </c>
      <c r="J153" s="27" t="str">
        <f t="shared" si="47"/>
        <v>Maryland Studioz: Soho Studio</v>
      </c>
      <c r="K153" s="28">
        <v>30</v>
      </c>
      <c r="L153" s="28">
        <v>15</v>
      </c>
      <c r="M153" s="29">
        <f t="shared" si="56"/>
        <v>450</v>
      </c>
      <c r="N153" s="44">
        <f t="shared" si="63"/>
        <v>9.1440000000000001</v>
      </c>
      <c r="O153" s="44">
        <f t="shared" si="63"/>
        <v>4.5720000000000001</v>
      </c>
      <c r="P153" s="111">
        <f t="shared" si="57"/>
        <v>41.806367999999999</v>
      </c>
      <c r="Q153" s="75" t="s">
        <v>28</v>
      </c>
      <c r="R153" s="23" t="s">
        <v>28</v>
      </c>
      <c r="S153" s="23" t="s">
        <v>14</v>
      </c>
      <c r="T153" s="23" t="s">
        <v>28</v>
      </c>
      <c r="U153" s="23" t="s">
        <v>14</v>
      </c>
      <c r="V153" s="95" t="s">
        <v>28</v>
      </c>
      <c r="W153" s="87">
        <v>20</v>
      </c>
      <c r="X153" s="32">
        <v>80</v>
      </c>
      <c r="Y153" s="32">
        <f t="shared" si="61"/>
        <v>400</v>
      </c>
      <c r="Z153" s="33">
        <f t="shared" si="58"/>
        <v>0.47839601852043212</v>
      </c>
      <c r="AA153" s="33">
        <f t="shared" si="59"/>
        <v>1.9135840740817285</v>
      </c>
      <c r="AB153" s="69">
        <f t="shared" si="60"/>
        <v>9.5679203704086415</v>
      </c>
      <c r="AC153" s="73">
        <f>W153-'Headline Stats'!$B$6</f>
        <v>-9.4658653846153804</v>
      </c>
      <c r="AD153" s="34">
        <f>X153-'Headline Stats'!$B$7</f>
        <v>-144.69067524115752</v>
      </c>
      <c r="AE153" s="34">
        <f>Y153-'Headline Stats'!$B$8</f>
        <v>-685.80322580645156</v>
      </c>
      <c r="AF153" s="34">
        <f>Z153-'Headline Stats'!$B$13</f>
        <v>2.4488738555501322E-2</v>
      </c>
      <c r="AG153" s="34">
        <f>AA153-'Headline Stats'!$B$14</f>
        <v>-1.4270896975336922</v>
      </c>
      <c r="AH153" s="69">
        <f>AB153-'Headline Stats'!$B$15</f>
        <v>-6.5916841081058255</v>
      </c>
      <c r="AI153" s="75"/>
    </row>
    <row r="154" spans="1:35" x14ac:dyDescent="0.25">
      <c r="A154" s="21" t="s">
        <v>844</v>
      </c>
      <c r="B154" s="21" t="s">
        <v>845</v>
      </c>
      <c r="C154" s="22" t="s">
        <v>846</v>
      </c>
      <c r="D154" s="23"/>
      <c r="E154" s="24" t="s">
        <v>847</v>
      </c>
      <c r="F154" s="46" t="s">
        <v>848</v>
      </c>
      <c r="G154" s="26" t="s">
        <v>849</v>
      </c>
      <c r="H154" s="102" t="s">
        <v>24</v>
      </c>
      <c r="I154" s="75" t="s">
        <v>852</v>
      </c>
      <c r="J154" s="27" t="str">
        <f t="shared" si="47"/>
        <v>Maryland Studioz: Bricklane Studio</v>
      </c>
      <c r="K154" s="28">
        <v>42</v>
      </c>
      <c r="L154" s="28">
        <v>13</v>
      </c>
      <c r="M154" s="29">
        <f t="shared" si="56"/>
        <v>546</v>
      </c>
      <c r="N154" s="44">
        <f t="shared" si="63"/>
        <v>12.801600000000001</v>
      </c>
      <c r="O154" s="44">
        <f t="shared" si="63"/>
        <v>3.9624000000000001</v>
      </c>
      <c r="P154" s="111">
        <f t="shared" si="57"/>
        <v>50.725059840000007</v>
      </c>
      <c r="Q154" s="75" t="s">
        <v>28</v>
      </c>
      <c r="R154" s="23" t="s">
        <v>28</v>
      </c>
      <c r="S154" s="23" t="s">
        <v>14</v>
      </c>
      <c r="T154" s="23" t="s">
        <v>28</v>
      </c>
      <c r="U154" s="23" t="s">
        <v>14</v>
      </c>
      <c r="V154" s="95" t="s">
        <v>28</v>
      </c>
      <c r="W154" s="87">
        <v>20</v>
      </c>
      <c r="X154" s="32">
        <v>80</v>
      </c>
      <c r="Y154" s="32">
        <f t="shared" si="61"/>
        <v>400</v>
      </c>
      <c r="Z154" s="33">
        <f t="shared" si="58"/>
        <v>0.39428243284650993</v>
      </c>
      <c r="AA154" s="33">
        <f t="shared" si="59"/>
        <v>1.5771297313860397</v>
      </c>
      <c r="AB154" s="69">
        <f t="shared" si="60"/>
        <v>7.885648656930198</v>
      </c>
      <c r="AC154" s="73">
        <f>W154-'Headline Stats'!$B$6</f>
        <v>-9.4658653846153804</v>
      </c>
      <c r="AD154" s="34">
        <f>X154-'Headline Stats'!$B$7</f>
        <v>-144.69067524115752</v>
      </c>
      <c r="AE154" s="34">
        <f>Y154-'Headline Stats'!$B$8</f>
        <v>-685.80322580645156</v>
      </c>
      <c r="AF154" s="34">
        <f>Z154-'Headline Stats'!$B$13</f>
        <v>-5.9624847118420865E-2</v>
      </c>
      <c r="AG154" s="34">
        <f>AA154-'Headline Stats'!$B$14</f>
        <v>-1.7635440402293809</v>
      </c>
      <c r="AH154" s="69">
        <f>AB154-'Headline Stats'!$B$15</f>
        <v>-8.2739558215842699</v>
      </c>
      <c r="AI154" s="75"/>
    </row>
    <row r="155" spans="1:35" x14ac:dyDescent="0.25">
      <c r="A155" s="41" t="s">
        <v>440</v>
      </c>
      <c r="B155" s="53" t="s">
        <v>441</v>
      </c>
      <c r="C155" s="27" t="s">
        <v>442</v>
      </c>
      <c r="D155" s="27"/>
      <c r="E155" s="53" t="s">
        <v>443</v>
      </c>
      <c r="F155" s="26" t="s">
        <v>444</v>
      </c>
      <c r="G155" s="26" t="s">
        <v>445</v>
      </c>
      <c r="H155" s="103" t="s">
        <v>24</v>
      </c>
      <c r="I155" s="76" t="s">
        <v>48</v>
      </c>
      <c r="J155" s="27" t="str">
        <f t="shared" si="47"/>
        <v>Menier Chocolate Factory: Single space</v>
      </c>
      <c r="K155" s="27"/>
      <c r="L155" s="27"/>
      <c r="M155" s="35"/>
      <c r="N155" s="27" t="s">
        <v>53</v>
      </c>
      <c r="O155" s="27" t="s">
        <v>53</v>
      </c>
      <c r="P155" s="112">
        <v>30</v>
      </c>
      <c r="Q155" s="76" t="s">
        <v>14</v>
      </c>
      <c r="R155" s="27" t="s">
        <v>28</v>
      </c>
      <c r="S155" s="27" t="s">
        <v>28</v>
      </c>
      <c r="T155" s="27" t="s">
        <v>28</v>
      </c>
      <c r="U155" s="27" t="s">
        <v>28</v>
      </c>
      <c r="V155" s="93" t="s">
        <v>14</v>
      </c>
      <c r="W155" s="88"/>
      <c r="X155" s="48"/>
      <c r="Y155" s="48">
        <v>950</v>
      </c>
      <c r="Z155" s="33">
        <f t="shared" si="58"/>
        <v>0</v>
      </c>
      <c r="AA155" s="37">
        <f t="shared" si="59"/>
        <v>0</v>
      </c>
      <c r="AB155" s="70">
        <f t="shared" si="60"/>
        <v>31.666666666666668</v>
      </c>
      <c r="AC155" s="73">
        <f>W155-'Headline Stats'!$B$6</f>
        <v>-29.46586538461538</v>
      </c>
      <c r="AD155" s="34">
        <f>X155-'Headline Stats'!$B$7</f>
        <v>-224.69067524115752</v>
      </c>
      <c r="AE155" s="34">
        <f>Y155-'Headline Stats'!$B$8</f>
        <v>-135.80322580645156</v>
      </c>
      <c r="AF155" s="34">
        <f>Z155-'Headline Stats'!$B$13</f>
        <v>-0.4539072799649308</v>
      </c>
      <c r="AG155" s="34">
        <f>AA155-'Headline Stats'!$B$14</f>
        <v>-3.3406737716154207</v>
      </c>
      <c r="AH155" s="69">
        <f>AB155-'Headline Stats'!$B$15</f>
        <v>15.507062188152201</v>
      </c>
      <c r="AI155" s="76" t="s">
        <v>603</v>
      </c>
    </row>
    <row r="156" spans="1:35" x14ac:dyDescent="0.25">
      <c r="A156" s="21" t="s">
        <v>753</v>
      </c>
      <c r="B156" s="21" t="s">
        <v>754</v>
      </c>
      <c r="C156" s="22" t="s">
        <v>755</v>
      </c>
      <c r="D156" s="23"/>
      <c r="E156" s="24" t="s">
        <v>756</v>
      </c>
      <c r="F156" s="26" t="s">
        <v>757</v>
      </c>
      <c r="G156" s="26" t="s">
        <v>758</v>
      </c>
      <c r="H156" s="102" t="s">
        <v>53</v>
      </c>
      <c r="I156" s="75" t="s">
        <v>759</v>
      </c>
      <c r="J156" s="27" t="str">
        <f t="shared" si="47"/>
        <v>Midi Music Company: Live Access Room</v>
      </c>
      <c r="K156" s="28">
        <f>N156*3.2808399</f>
        <v>12.500000019000002</v>
      </c>
      <c r="L156" s="28">
        <f>O156*3.2808399</f>
        <v>11.48293965</v>
      </c>
      <c r="M156" s="29">
        <f>K156*L156</f>
        <v>143.53674584317588</v>
      </c>
      <c r="N156" s="23">
        <v>3.81</v>
      </c>
      <c r="O156" s="23">
        <v>3.5</v>
      </c>
      <c r="P156" s="111">
        <f t="shared" ref="P156:P219" si="64">N156*O156</f>
        <v>13.335000000000001</v>
      </c>
      <c r="Q156" s="75" t="s">
        <v>28</v>
      </c>
      <c r="R156" s="23" t="s">
        <v>28</v>
      </c>
      <c r="S156" s="23" t="s">
        <v>14</v>
      </c>
      <c r="T156" s="23" t="s">
        <v>28</v>
      </c>
      <c r="U156" s="23" t="s">
        <v>28</v>
      </c>
      <c r="V156" s="95" t="s">
        <v>14</v>
      </c>
      <c r="W156" s="87">
        <v>12</v>
      </c>
      <c r="X156" s="50">
        <f t="shared" ref="X156:X161" si="65">W156*8</f>
        <v>96</v>
      </c>
      <c r="Y156" s="50">
        <f t="shared" ref="Y156:Y162" si="66">X156*5</f>
        <v>480</v>
      </c>
      <c r="Z156" s="33">
        <f t="shared" si="58"/>
        <v>0.8998875140607423</v>
      </c>
      <c r="AA156" s="37">
        <f t="shared" si="59"/>
        <v>7.1991001124859384</v>
      </c>
      <c r="AB156" s="70">
        <f t="shared" si="60"/>
        <v>35.995500562429697</v>
      </c>
      <c r="AC156" s="73">
        <f>W156-'Headline Stats'!$B$6</f>
        <v>-17.46586538461538</v>
      </c>
      <c r="AD156" s="34">
        <f>X156-'Headline Stats'!$B$7</f>
        <v>-128.69067524115752</v>
      </c>
      <c r="AE156" s="34">
        <f>Y156-'Headline Stats'!$B$8</f>
        <v>-605.80322580645156</v>
      </c>
      <c r="AF156" s="34">
        <f>Z156-'Headline Stats'!$B$13</f>
        <v>0.4459802340958115</v>
      </c>
      <c r="AG156" s="34">
        <f>AA156-'Headline Stats'!$B$14</f>
        <v>3.8584263408705177</v>
      </c>
      <c r="AH156" s="69">
        <f>AB156-'Headline Stats'!$B$15</f>
        <v>19.83589608391523</v>
      </c>
      <c r="AI156" s="75"/>
    </row>
    <row r="157" spans="1:35" x14ac:dyDescent="0.25">
      <c r="A157" s="21" t="s">
        <v>753</v>
      </c>
      <c r="B157" s="21" t="s">
        <v>754</v>
      </c>
      <c r="C157" s="22" t="s">
        <v>755</v>
      </c>
      <c r="D157" s="23"/>
      <c r="E157" s="24" t="s">
        <v>756</v>
      </c>
      <c r="F157" s="26" t="s">
        <v>757</v>
      </c>
      <c r="G157" s="26" t="s">
        <v>758</v>
      </c>
      <c r="H157" s="102" t="s">
        <v>53</v>
      </c>
      <c r="I157" s="75" t="s">
        <v>760</v>
      </c>
      <c r="J157" s="27" t="str">
        <f t="shared" si="47"/>
        <v>Midi Music Company: Performance Studio</v>
      </c>
      <c r="K157" s="28">
        <f>N157*3.2808399</f>
        <v>42.486876705</v>
      </c>
      <c r="L157" s="28">
        <f>O157*3.2808399</f>
        <v>25.000000038000003</v>
      </c>
      <c r="M157" s="29">
        <f>K157*L157</f>
        <v>1062.1719192395014</v>
      </c>
      <c r="N157" s="23">
        <v>12.95</v>
      </c>
      <c r="O157" s="23">
        <v>7.62</v>
      </c>
      <c r="P157" s="111">
        <f t="shared" si="64"/>
        <v>98.679000000000002</v>
      </c>
      <c r="Q157" s="75" t="s">
        <v>28</v>
      </c>
      <c r="R157" s="23" t="s">
        <v>28</v>
      </c>
      <c r="S157" s="23" t="s">
        <v>14</v>
      </c>
      <c r="T157" s="23" t="s">
        <v>28</v>
      </c>
      <c r="U157" s="23" t="s">
        <v>28</v>
      </c>
      <c r="V157" s="95" t="s">
        <v>14</v>
      </c>
      <c r="W157" s="87">
        <v>27</v>
      </c>
      <c r="X157" s="50">
        <f t="shared" si="65"/>
        <v>216</v>
      </c>
      <c r="Y157" s="50">
        <f t="shared" si="66"/>
        <v>1080</v>
      </c>
      <c r="Z157" s="33">
        <f t="shared" si="58"/>
        <v>0.27361444684279329</v>
      </c>
      <c r="AA157" s="37">
        <f t="shared" si="59"/>
        <v>2.1889155747423463</v>
      </c>
      <c r="AB157" s="70">
        <f t="shared" si="60"/>
        <v>10.944577873711731</v>
      </c>
      <c r="AC157" s="73">
        <f>W157-'Headline Stats'!$B$6</f>
        <v>-2.4658653846153804</v>
      </c>
      <c r="AD157" s="34">
        <f>X157-'Headline Stats'!$B$7</f>
        <v>-8.6906752411575212</v>
      </c>
      <c r="AE157" s="34">
        <f>Y157-'Headline Stats'!$B$8</f>
        <v>-5.8032258064515645</v>
      </c>
      <c r="AF157" s="34">
        <f>Z157-'Headline Stats'!$B$13</f>
        <v>-0.18029283312213751</v>
      </c>
      <c r="AG157" s="34">
        <f>AA157-'Headline Stats'!$B$14</f>
        <v>-1.1517581968730743</v>
      </c>
      <c r="AH157" s="69">
        <f>AB157-'Headline Stats'!$B$15</f>
        <v>-5.2150266048027358</v>
      </c>
      <c r="AI157" s="75"/>
    </row>
    <row r="158" spans="1:35" x14ac:dyDescent="0.25">
      <c r="A158" s="21" t="s">
        <v>867</v>
      </c>
      <c r="B158" s="21" t="s">
        <v>868</v>
      </c>
      <c r="C158" s="22" t="s">
        <v>869</v>
      </c>
      <c r="D158" s="23"/>
      <c r="E158" s="24" t="s">
        <v>870</v>
      </c>
      <c r="F158" s="46" t="s">
        <v>871</v>
      </c>
      <c r="G158" s="26" t="s">
        <v>872</v>
      </c>
      <c r="H158" s="102" t="s">
        <v>95</v>
      </c>
      <c r="I158" s="75" t="s">
        <v>127</v>
      </c>
      <c r="J158" s="27" t="str">
        <f t="shared" si="47"/>
        <v>Moving Arts Base: Studio 1</v>
      </c>
      <c r="K158" s="28">
        <f t="shared" ref="K158:L160" si="67">N158*3.2808399</f>
        <v>32.808399000000001</v>
      </c>
      <c r="L158" s="28">
        <f t="shared" si="67"/>
        <v>59.055118200000003</v>
      </c>
      <c r="M158" s="29">
        <f t="shared" ref="M158:M166" si="68">K158*L158</f>
        <v>1937.503880897762</v>
      </c>
      <c r="N158" s="23">
        <v>10</v>
      </c>
      <c r="O158" s="23">
        <v>18</v>
      </c>
      <c r="P158" s="111">
        <f t="shared" si="64"/>
        <v>180</v>
      </c>
      <c r="Q158" s="75" t="s">
        <v>28</v>
      </c>
      <c r="R158" s="23" t="s">
        <v>28</v>
      </c>
      <c r="S158" s="23" t="s">
        <v>14</v>
      </c>
      <c r="T158" s="23" t="s">
        <v>28</v>
      </c>
      <c r="U158" s="23" t="s">
        <v>14</v>
      </c>
      <c r="V158" s="95" t="s">
        <v>28</v>
      </c>
      <c r="W158" s="87">
        <v>52</v>
      </c>
      <c r="X158" s="50">
        <f t="shared" si="65"/>
        <v>416</v>
      </c>
      <c r="Y158" s="50">
        <f t="shared" si="66"/>
        <v>2080</v>
      </c>
      <c r="Z158" s="33">
        <f t="shared" si="58"/>
        <v>0.28888888888888886</v>
      </c>
      <c r="AA158" s="33">
        <f t="shared" si="59"/>
        <v>2.3111111111111109</v>
      </c>
      <c r="AB158" s="69">
        <f t="shared" si="60"/>
        <v>11.555555555555555</v>
      </c>
      <c r="AC158" s="73">
        <f>W158-'Headline Stats'!$B$6</f>
        <v>22.53413461538462</v>
      </c>
      <c r="AD158" s="34">
        <f>X158-'Headline Stats'!$B$7</f>
        <v>191.30932475884248</v>
      </c>
      <c r="AE158" s="34">
        <f>Y158-'Headline Stats'!$B$8</f>
        <v>994.19677419354844</v>
      </c>
      <c r="AF158" s="34">
        <f>Z158-'Headline Stats'!$B$13</f>
        <v>-0.16501839107604194</v>
      </c>
      <c r="AG158" s="34">
        <f>AA158-'Headline Stats'!$B$14</f>
        <v>-1.0295626605043098</v>
      </c>
      <c r="AH158" s="69">
        <f>AB158-'Headline Stats'!$B$15</f>
        <v>-4.6040489229589117</v>
      </c>
      <c r="AI158" s="75"/>
    </row>
    <row r="159" spans="1:35" x14ac:dyDescent="0.25">
      <c r="A159" s="21" t="s">
        <v>867</v>
      </c>
      <c r="B159" s="21" t="s">
        <v>868</v>
      </c>
      <c r="C159" s="22" t="s">
        <v>869</v>
      </c>
      <c r="D159" s="23"/>
      <c r="E159" s="24" t="s">
        <v>870</v>
      </c>
      <c r="F159" s="46" t="s">
        <v>871</v>
      </c>
      <c r="G159" s="26" t="s">
        <v>872</v>
      </c>
      <c r="H159" s="102" t="s">
        <v>95</v>
      </c>
      <c r="I159" s="75" t="s">
        <v>874</v>
      </c>
      <c r="J159" s="27" t="str">
        <f t="shared" si="47"/>
        <v>Moving Arts Base: Studios 1A &amp; 1B, 2 and 4</v>
      </c>
      <c r="K159" s="28">
        <f t="shared" si="67"/>
        <v>32.808399000000001</v>
      </c>
      <c r="L159" s="28">
        <f t="shared" si="67"/>
        <v>32.808399000000001</v>
      </c>
      <c r="M159" s="29">
        <f t="shared" si="68"/>
        <v>1076.391044943201</v>
      </c>
      <c r="N159" s="23">
        <v>10</v>
      </c>
      <c r="O159" s="23">
        <v>10</v>
      </c>
      <c r="P159" s="111">
        <f t="shared" si="64"/>
        <v>100</v>
      </c>
      <c r="Q159" s="75" t="s">
        <v>28</v>
      </c>
      <c r="R159" s="23" t="s">
        <v>28</v>
      </c>
      <c r="S159" s="23" t="s">
        <v>14</v>
      </c>
      <c r="T159" s="23" t="s">
        <v>28</v>
      </c>
      <c r="U159" s="23" t="s">
        <v>14</v>
      </c>
      <c r="V159" s="95" t="s">
        <v>28</v>
      </c>
      <c r="W159" s="87">
        <v>24</v>
      </c>
      <c r="X159" s="50">
        <f t="shared" si="65"/>
        <v>192</v>
      </c>
      <c r="Y159" s="50">
        <f t="shared" si="66"/>
        <v>960</v>
      </c>
      <c r="Z159" s="33">
        <f t="shared" si="58"/>
        <v>0.24</v>
      </c>
      <c r="AA159" s="33">
        <f t="shared" si="59"/>
        <v>1.92</v>
      </c>
      <c r="AB159" s="69">
        <f t="shared" si="60"/>
        <v>9.6</v>
      </c>
      <c r="AC159" s="73">
        <f>W159-'Headline Stats'!$B$6</f>
        <v>-5.4658653846153804</v>
      </c>
      <c r="AD159" s="34">
        <f>X159-'Headline Stats'!$B$7</f>
        <v>-32.690675241157521</v>
      </c>
      <c r="AE159" s="34">
        <f>Y159-'Headline Stats'!$B$8</f>
        <v>-125.80322580645156</v>
      </c>
      <c r="AF159" s="34">
        <f>Z159-'Headline Stats'!$B$13</f>
        <v>-0.21390727996493081</v>
      </c>
      <c r="AG159" s="34">
        <f>AA159-'Headline Stats'!$B$14</f>
        <v>-1.4206737716154207</v>
      </c>
      <c r="AH159" s="69">
        <f>AB159-'Headline Stats'!$B$15</f>
        <v>-6.5596044785144674</v>
      </c>
      <c r="AI159" s="75"/>
    </row>
    <row r="160" spans="1:35" x14ac:dyDescent="0.25">
      <c r="A160" s="21" t="s">
        <v>867</v>
      </c>
      <c r="B160" s="21" t="s">
        <v>868</v>
      </c>
      <c r="C160" s="22" t="s">
        <v>869</v>
      </c>
      <c r="D160" s="23"/>
      <c r="E160" s="24" t="s">
        <v>870</v>
      </c>
      <c r="F160" s="46" t="s">
        <v>871</v>
      </c>
      <c r="G160" s="26" t="s">
        <v>872</v>
      </c>
      <c r="H160" s="102" t="s">
        <v>95</v>
      </c>
      <c r="I160" s="75" t="s">
        <v>875</v>
      </c>
      <c r="J160" s="27" t="str">
        <f t="shared" si="47"/>
        <v>Moving Arts Base: Studios 3, 5 and 6</v>
      </c>
      <c r="K160" s="28">
        <f t="shared" si="67"/>
        <v>32.808399000000001</v>
      </c>
      <c r="L160" s="28">
        <f t="shared" si="67"/>
        <v>14.763779550000001</v>
      </c>
      <c r="M160" s="29">
        <f t="shared" si="68"/>
        <v>484.37597022444049</v>
      </c>
      <c r="N160" s="23">
        <v>10</v>
      </c>
      <c r="O160" s="23">
        <v>4.5</v>
      </c>
      <c r="P160" s="111">
        <f t="shared" si="64"/>
        <v>45</v>
      </c>
      <c r="Q160" s="75" t="s">
        <v>28</v>
      </c>
      <c r="R160" s="23" t="s">
        <v>28</v>
      </c>
      <c r="S160" s="23" t="s">
        <v>14</v>
      </c>
      <c r="T160" s="23" t="s">
        <v>28</v>
      </c>
      <c r="U160" s="23" t="s">
        <v>14</v>
      </c>
      <c r="V160" s="95" t="s">
        <v>28</v>
      </c>
      <c r="W160" s="87">
        <v>19</v>
      </c>
      <c r="X160" s="50">
        <f t="shared" si="65"/>
        <v>152</v>
      </c>
      <c r="Y160" s="50">
        <f t="shared" si="66"/>
        <v>760</v>
      </c>
      <c r="Z160" s="33">
        <f t="shared" si="58"/>
        <v>0.42222222222222222</v>
      </c>
      <c r="AA160" s="33">
        <f t="shared" si="59"/>
        <v>3.3777777777777778</v>
      </c>
      <c r="AB160" s="69">
        <f t="shared" si="60"/>
        <v>16.888888888888889</v>
      </c>
      <c r="AC160" s="73">
        <f>W160-'Headline Stats'!$B$6</f>
        <v>-10.46586538461538</v>
      </c>
      <c r="AD160" s="34">
        <f>X160-'Headline Stats'!$B$7</f>
        <v>-72.690675241157521</v>
      </c>
      <c r="AE160" s="34">
        <f>Y160-'Headline Stats'!$B$8</f>
        <v>-325.80322580645156</v>
      </c>
      <c r="AF160" s="34">
        <f>Z160-'Headline Stats'!$B$13</f>
        <v>-3.1685057742708578E-2</v>
      </c>
      <c r="AG160" s="34">
        <f>AA160-'Headline Stats'!$B$14</f>
        <v>3.7104006162357095E-2</v>
      </c>
      <c r="AH160" s="69">
        <f>AB160-'Headline Stats'!$B$15</f>
        <v>0.72928441037442227</v>
      </c>
      <c r="AI160" s="75"/>
    </row>
    <row r="161" spans="1:35" x14ac:dyDescent="0.25">
      <c r="A161" s="41" t="s">
        <v>450</v>
      </c>
      <c r="B161" s="53" t="s">
        <v>451</v>
      </c>
      <c r="C161" s="27" t="s">
        <v>452</v>
      </c>
      <c r="D161" s="27"/>
      <c r="E161" s="53" t="s">
        <v>453</v>
      </c>
      <c r="F161" s="26" t="s">
        <v>454</v>
      </c>
      <c r="G161" s="26" t="s">
        <v>455</v>
      </c>
      <c r="H161" s="103" t="s">
        <v>456</v>
      </c>
      <c r="I161" s="76" t="s">
        <v>48</v>
      </c>
      <c r="J161" s="27" t="str">
        <f t="shared" si="47"/>
        <v>Moving East: Single space</v>
      </c>
      <c r="K161" s="27">
        <v>38</v>
      </c>
      <c r="L161" s="27">
        <v>27.5</v>
      </c>
      <c r="M161" s="35">
        <f t="shared" si="68"/>
        <v>1045</v>
      </c>
      <c r="N161" s="27">
        <v>11.4</v>
      </c>
      <c r="O161" s="27">
        <v>8.25</v>
      </c>
      <c r="P161" s="112">
        <f t="shared" si="64"/>
        <v>94.05</v>
      </c>
      <c r="Q161" s="76" t="s">
        <v>28</v>
      </c>
      <c r="R161" s="27" t="s">
        <v>28</v>
      </c>
      <c r="S161" s="27" t="s">
        <v>14</v>
      </c>
      <c r="T161" s="27" t="s">
        <v>28</v>
      </c>
      <c r="U161" s="27" t="s">
        <v>14</v>
      </c>
      <c r="V161" s="93" t="s">
        <v>28</v>
      </c>
      <c r="W161" s="85">
        <v>20</v>
      </c>
      <c r="X161" s="40">
        <f t="shared" si="65"/>
        <v>160</v>
      </c>
      <c r="Y161" s="40">
        <f t="shared" si="66"/>
        <v>800</v>
      </c>
      <c r="Z161" s="33">
        <f t="shared" si="58"/>
        <v>0.21265284423179159</v>
      </c>
      <c r="AA161" s="37">
        <f t="shared" si="59"/>
        <v>1.7012227538543327</v>
      </c>
      <c r="AB161" s="70">
        <f t="shared" si="60"/>
        <v>8.5061137692716642</v>
      </c>
      <c r="AC161" s="73">
        <f>W161-'Headline Stats'!$B$6</f>
        <v>-9.4658653846153804</v>
      </c>
      <c r="AD161" s="34">
        <f>X161-'Headline Stats'!$B$7</f>
        <v>-64.690675241157521</v>
      </c>
      <c r="AE161" s="34">
        <f>Y161-'Headline Stats'!$B$8</f>
        <v>-285.80322580645156</v>
      </c>
      <c r="AF161" s="34">
        <f>Z161-'Headline Stats'!$B$13</f>
        <v>-0.24125443573313921</v>
      </c>
      <c r="AG161" s="34">
        <f>AA161-'Headline Stats'!$B$14</f>
        <v>-1.6394510177610879</v>
      </c>
      <c r="AH161" s="69">
        <f>AB161-'Headline Stats'!$B$15</f>
        <v>-7.6534907092428028</v>
      </c>
      <c r="AI161" s="76"/>
    </row>
    <row r="162" spans="1:35" x14ac:dyDescent="0.25">
      <c r="A162" s="21" t="s">
        <v>919</v>
      </c>
      <c r="B162" s="21" t="s">
        <v>920</v>
      </c>
      <c r="C162" s="22" t="s">
        <v>921</v>
      </c>
      <c r="D162" s="27"/>
      <c r="E162" s="24" t="s">
        <v>922</v>
      </c>
      <c r="F162" s="26" t="s">
        <v>924</v>
      </c>
      <c r="G162" s="26" t="s">
        <v>923</v>
      </c>
      <c r="H162" s="103"/>
      <c r="I162" s="75" t="s">
        <v>925</v>
      </c>
      <c r="J162" s="27" t="str">
        <f t="shared" si="47"/>
        <v>National Opera Studio: Blackburn Hall</v>
      </c>
      <c r="K162" s="28">
        <f t="shared" ref="K162:L166" si="69">N162*3.2808399</f>
        <v>33.464566980000001</v>
      </c>
      <c r="L162" s="28">
        <f t="shared" si="69"/>
        <v>42.650918700000005</v>
      </c>
      <c r="M162" s="29">
        <f t="shared" si="68"/>
        <v>1427.2945255946847</v>
      </c>
      <c r="N162" s="27">
        <v>10.199999999999999</v>
      </c>
      <c r="O162" s="27">
        <v>13</v>
      </c>
      <c r="P162" s="112">
        <f t="shared" si="64"/>
        <v>132.6</v>
      </c>
      <c r="Q162" s="75" t="s">
        <v>28</v>
      </c>
      <c r="R162" s="23" t="s">
        <v>28</v>
      </c>
      <c r="S162" s="23" t="s">
        <v>28</v>
      </c>
      <c r="T162" s="23" t="s">
        <v>14</v>
      </c>
      <c r="U162" s="23" t="s">
        <v>28</v>
      </c>
      <c r="V162" s="92" t="s">
        <v>14</v>
      </c>
      <c r="W162" s="83">
        <f>X162/8</f>
        <v>36.25</v>
      </c>
      <c r="X162" s="32">
        <v>290</v>
      </c>
      <c r="Y162" s="50">
        <f t="shared" si="66"/>
        <v>1450</v>
      </c>
      <c r="Z162" s="33">
        <f t="shared" si="58"/>
        <v>0.27337858220211164</v>
      </c>
      <c r="AA162" s="33">
        <f t="shared" si="59"/>
        <v>2.1870286576168931</v>
      </c>
      <c r="AB162" s="69">
        <f t="shared" si="60"/>
        <v>10.935143288084465</v>
      </c>
      <c r="AC162" s="73">
        <f>W162-'Headline Stats'!$B$6</f>
        <v>6.7841346153846196</v>
      </c>
      <c r="AD162" s="34">
        <f>X162-'Headline Stats'!$B$7</f>
        <v>65.309324758842479</v>
      </c>
      <c r="AE162" s="34">
        <f>Y162-'Headline Stats'!$B$8</f>
        <v>364.19677419354844</v>
      </c>
      <c r="AF162" s="34">
        <f>Z162-'Headline Stats'!$B$13</f>
        <v>-0.18052869776281916</v>
      </c>
      <c r="AG162" s="34">
        <f>AA162-'Headline Stats'!$B$14</f>
        <v>-1.1536451139985275</v>
      </c>
      <c r="AH162" s="69">
        <f>AB162-'Headline Stats'!$B$15</f>
        <v>-5.2244611904300022</v>
      </c>
      <c r="AI162" s="76"/>
    </row>
    <row r="163" spans="1:35" x14ac:dyDescent="0.25">
      <c r="A163" s="41" t="s">
        <v>457</v>
      </c>
      <c r="B163" s="53" t="s">
        <v>463</v>
      </c>
      <c r="C163" s="27" t="s">
        <v>464</v>
      </c>
      <c r="D163" s="27"/>
      <c r="E163" s="53" t="s">
        <v>458</v>
      </c>
      <c r="F163" s="26" t="s">
        <v>459</v>
      </c>
      <c r="G163" s="26" t="s">
        <v>460</v>
      </c>
      <c r="H163" s="103" t="s">
        <v>461</v>
      </c>
      <c r="I163" s="76" t="s">
        <v>462</v>
      </c>
      <c r="J163" s="27" t="str">
        <f t="shared" si="47"/>
        <v>National Youth Theatre: Main Rehearsal Room</v>
      </c>
      <c r="K163" s="44">
        <f t="shared" si="69"/>
        <v>61.351706130000004</v>
      </c>
      <c r="L163" s="44">
        <f t="shared" si="69"/>
        <v>44.619422640000003</v>
      </c>
      <c r="M163" s="35">
        <f t="shared" si="68"/>
        <v>2737.4777054995493</v>
      </c>
      <c r="N163" s="27">
        <v>18.7</v>
      </c>
      <c r="O163" s="27">
        <v>13.6</v>
      </c>
      <c r="P163" s="112">
        <f t="shared" si="64"/>
        <v>254.32</v>
      </c>
      <c r="Q163" s="76" t="s">
        <v>14</v>
      </c>
      <c r="R163" s="27" t="s">
        <v>28</v>
      </c>
      <c r="S163" s="27" t="s">
        <v>28</v>
      </c>
      <c r="T163" s="27" t="s">
        <v>28</v>
      </c>
      <c r="U163" s="27" t="s">
        <v>14</v>
      </c>
      <c r="V163" s="93" t="s">
        <v>14</v>
      </c>
      <c r="W163" s="84">
        <f>X163/8</f>
        <v>37.5</v>
      </c>
      <c r="X163" s="40">
        <f>Y163/5</f>
        <v>300</v>
      </c>
      <c r="Y163" s="36">
        <v>1500</v>
      </c>
      <c r="Z163" s="33">
        <f t="shared" si="58"/>
        <v>0.14745202893991821</v>
      </c>
      <c r="AA163" s="37">
        <f t="shared" si="59"/>
        <v>1.1796162315193457</v>
      </c>
      <c r="AB163" s="70">
        <f t="shared" si="60"/>
        <v>5.8980811575967289</v>
      </c>
      <c r="AC163" s="73">
        <f>W163-'Headline Stats'!$B$6</f>
        <v>8.0341346153846196</v>
      </c>
      <c r="AD163" s="34">
        <f>X163-'Headline Stats'!$B$7</f>
        <v>75.309324758842479</v>
      </c>
      <c r="AE163" s="34">
        <f>Y163-'Headline Stats'!$B$8</f>
        <v>414.19677419354844</v>
      </c>
      <c r="AF163" s="34">
        <f>Z163-'Headline Stats'!$B$13</f>
        <v>-0.30645525102501259</v>
      </c>
      <c r="AG163" s="34">
        <f>AA163-'Headline Stats'!$B$14</f>
        <v>-2.161057540096075</v>
      </c>
      <c r="AH163" s="69">
        <f>AB163-'Headline Stats'!$B$15</f>
        <v>-10.261523320917739</v>
      </c>
      <c r="AI163" s="76"/>
    </row>
    <row r="164" spans="1:35" x14ac:dyDescent="0.25">
      <c r="A164" s="41" t="s">
        <v>457</v>
      </c>
      <c r="B164" s="53" t="s">
        <v>463</v>
      </c>
      <c r="C164" s="27" t="s">
        <v>464</v>
      </c>
      <c r="D164" s="27"/>
      <c r="E164" s="53" t="s">
        <v>458</v>
      </c>
      <c r="F164" s="26" t="s">
        <v>459</v>
      </c>
      <c r="G164" s="26" t="s">
        <v>460</v>
      </c>
      <c r="H164" s="103" t="s">
        <v>461</v>
      </c>
      <c r="I164" s="76" t="s">
        <v>86</v>
      </c>
      <c r="J164" s="27" t="str">
        <f t="shared" si="47"/>
        <v>National Youth Theatre: Studio</v>
      </c>
      <c r="K164" s="44">
        <f t="shared" si="69"/>
        <v>45.603674610000006</v>
      </c>
      <c r="L164" s="44">
        <f t="shared" si="69"/>
        <v>19.028871420000002</v>
      </c>
      <c r="M164" s="35">
        <f t="shared" si="68"/>
        <v>867.78646043320884</v>
      </c>
      <c r="N164" s="27">
        <v>13.9</v>
      </c>
      <c r="O164" s="27">
        <v>5.8</v>
      </c>
      <c r="P164" s="112">
        <f t="shared" si="64"/>
        <v>80.62</v>
      </c>
      <c r="Q164" s="76" t="s">
        <v>14</v>
      </c>
      <c r="R164" s="27" t="s">
        <v>28</v>
      </c>
      <c r="S164" s="27" t="s">
        <v>28</v>
      </c>
      <c r="T164" s="27" t="s">
        <v>28</v>
      </c>
      <c r="U164" s="27" t="s">
        <v>28</v>
      </c>
      <c r="V164" s="93" t="s">
        <v>14</v>
      </c>
      <c r="W164" s="84">
        <f>X164/8</f>
        <v>13.75</v>
      </c>
      <c r="X164" s="40">
        <f>Y164/5</f>
        <v>110</v>
      </c>
      <c r="Y164" s="36">
        <v>550</v>
      </c>
      <c r="Z164" s="33">
        <f t="shared" si="58"/>
        <v>0.17055321260233192</v>
      </c>
      <c r="AA164" s="37">
        <f t="shared" si="59"/>
        <v>1.3644257008186553</v>
      </c>
      <c r="AB164" s="70">
        <f t="shared" si="60"/>
        <v>6.8221285040932766</v>
      </c>
      <c r="AC164" s="73">
        <f>W164-'Headline Stats'!$B$6</f>
        <v>-15.71586538461538</v>
      </c>
      <c r="AD164" s="34">
        <f>X164-'Headline Stats'!$B$7</f>
        <v>-114.69067524115752</v>
      </c>
      <c r="AE164" s="34">
        <f>Y164-'Headline Stats'!$B$8</f>
        <v>-535.80322580645156</v>
      </c>
      <c r="AF164" s="34">
        <f>Z164-'Headline Stats'!$B$13</f>
        <v>-0.28335406736259888</v>
      </c>
      <c r="AG164" s="34">
        <f>AA164-'Headline Stats'!$B$14</f>
        <v>-1.9762480707967653</v>
      </c>
      <c r="AH164" s="69">
        <f>AB164-'Headline Stats'!$B$15</f>
        <v>-9.3374759744211904</v>
      </c>
      <c r="AI164" s="76"/>
    </row>
    <row r="165" spans="1:35" x14ac:dyDescent="0.25">
      <c r="A165" s="41" t="s">
        <v>465</v>
      </c>
      <c r="B165" s="53" t="s">
        <v>466</v>
      </c>
      <c r="C165" s="27" t="s">
        <v>467</v>
      </c>
      <c r="D165" s="27"/>
      <c r="E165" s="53" t="s">
        <v>468</v>
      </c>
      <c r="F165" s="26" t="s">
        <v>470</v>
      </c>
      <c r="G165" s="26" t="s">
        <v>469</v>
      </c>
      <c r="H165" s="103" t="s">
        <v>53</v>
      </c>
      <c r="I165" s="76" t="s">
        <v>471</v>
      </c>
      <c r="J165" s="27" t="str">
        <f t="shared" si="47"/>
        <v>Neals Yard Meeting Rooms: Big Room</v>
      </c>
      <c r="K165" s="44">
        <f t="shared" si="69"/>
        <v>22.309711320000002</v>
      </c>
      <c r="L165" s="44">
        <f t="shared" si="69"/>
        <v>27.559055160000003</v>
      </c>
      <c r="M165" s="35">
        <f t="shared" si="68"/>
        <v>614.83456487155649</v>
      </c>
      <c r="N165" s="27">
        <v>6.8</v>
      </c>
      <c r="O165" s="27">
        <v>8.4</v>
      </c>
      <c r="P165" s="112">
        <f t="shared" si="64"/>
        <v>57.12</v>
      </c>
      <c r="Q165" s="76" t="s">
        <v>14</v>
      </c>
      <c r="R165" s="27" t="s">
        <v>28</v>
      </c>
      <c r="S165" s="27" t="s">
        <v>14</v>
      </c>
      <c r="T165" s="27" t="s">
        <v>28</v>
      </c>
      <c r="U165" s="27" t="s">
        <v>28</v>
      </c>
      <c r="V165" s="93" t="s">
        <v>28</v>
      </c>
      <c r="W165" s="84">
        <f>X165/8</f>
        <v>28.125</v>
      </c>
      <c r="X165" s="36">
        <v>225</v>
      </c>
      <c r="Y165" s="40">
        <f>X165*5</f>
        <v>1125</v>
      </c>
      <c r="Z165" s="33">
        <f t="shared" si="58"/>
        <v>0.49238445378151263</v>
      </c>
      <c r="AA165" s="37">
        <f t="shared" si="59"/>
        <v>3.9390756302521011</v>
      </c>
      <c r="AB165" s="70">
        <f t="shared" si="60"/>
        <v>19.695378151260506</v>
      </c>
      <c r="AC165" s="73">
        <f>W165-'Headline Stats'!$B$6</f>
        <v>-1.3408653846153804</v>
      </c>
      <c r="AD165" s="34">
        <f>X165-'Headline Stats'!$B$7</f>
        <v>0.30932475884247879</v>
      </c>
      <c r="AE165" s="34">
        <f>Y165-'Headline Stats'!$B$8</f>
        <v>39.196774193548436</v>
      </c>
      <c r="AF165" s="34">
        <f>Z165-'Headline Stats'!$B$13</f>
        <v>3.8477173816581833E-2</v>
      </c>
      <c r="AG165" s="34">
        <f>AA165-'Headline Stats'!$B$14</f>
        <v>0.59840185863668038</v>
      </c>
      <c r="AH165" s="69">
        <f>AB165-'Headline Stats'!$B$15</f>
        <v>3.5357736727460392</v>
      </c>
      <c r="AI165" s="76"/>
    </row>
    <row r="166" spans="1:35" x14ac:dyDescent="0.25">
      <c r="A166" s="41" t="s">
        <v>465</v>
      </c>
      <c r="B166" s="53" t="s">
        <v>466</v>
      </c>
      <c r="C166" s="27" t="s">
        <v>467</v>
      </c>
      <c r="D166" s="27"/>
      <c r="E166" s="53" t="s">
        <v>468</v>
      </c>
      <c r="F166" s="26" t="s">
        <v>470</v>
      </c>
      <c r="G166" s="26" t="s">
        <v>469</v>
      </c>
      <c r="H166" s="103" t="s">
        <v>53</v>
      </c>
      <c r="I166" s="76" t="s">
        <v>472</v>
      </c>
      <c r="J166" s="27" t="str">
        <f t="shared" si="47"/>
        <v>Neals Yard Meeting Rooms: Small Room</v>
      </c>
      <c r="K166" s="44">
        <f t="shared" si="69"/>
        <v>14.10761157</v>
      </c>
      <c r="L166" s="44">
        <f t="shared" si="69"/>
        <v>14.10761157</v>
      </c>
      <c r="M166" s="35">
        <f t="shared" si="68"/>
        <v>199.02470420999785</v>
      </c>
      <c r="N166" s="27">
        <v>4.3</v>
      </c>
      <c r="O166" s="27">
        <v>4.3</v>
      </c>
      <c r="P166" s="112">
        <f t="shared" si="64"/>
        <v>18.489999999999998</v>
      </c>
      <c r="Q166" s="76" t="s">
        <v>14</v>
      </c>
      <c r="R166" s="27" t="s">
        <v>28</v>
      </c>
      <c r="S166" s="27" t="s">
        <v>28</v>
      </c>
      <c r="T166" s="27" t="s">
        <v>28</v>
      </c>
      <c r="U166" s="27" t="s">
        <v>28</v>
      </c>
      <c r="V166" s="93" t="s">
        <v>28</v>
      </c>
      <c r="W166" s="84">
        <f>X166/8</f>
        <v>31.25</v>
      </c>
      <c r="X166" s="36">
        <v>250</v>
      </c>
      <c r="Y166" s="40">
        <f>X166*5</f>
        <v>1250</v>
      </c>
      <c r="Z166" s="33">
        <f t="shared" si="58"/>
        <v>1.6901027582477015</v>
      </c>
      <c r="AA166" s="37">
        <f t="shared" si="59"/>
        <v>13.520822065981612</v>
      </c>
      <c r="AB166" s="70">
        <f t="shared" si="60"/>
        <v>67.604110329908067</v>
      </c>
      <c r="AC166" s="73">
        <f>W166-'Headline Stats'!$B$6</f>
        <v>1.7841346153846196</v>
      </c>
      <c r="AD166" s="34">
        <f>X166-'Headline Stats'!$B$7</f>
        <v>25.309324758842479</v>
      </c>
      <c r="AE166" s="34">
        <f>Y166-'Headline Stats'!$B$8</f>
        <v>164.19677419354844</v>
      </c>
      <c r="AF166" s="34">
        <f>Z166-'Headline Stats'!$B$13</f>
        <v>1.2361954782827707</v>
      </c>
      <c r="AG166" s="34">
        <f>AA166-'Headline Stats'!$B$14</f>
        <v>10.180148294366191</v>
      </c>
      <c r="AH166" s="69">
        <f>AB166-'Headline Stats'!$B$15</f>
        <v>51.4445058513936</v>
      </c>
      <c r="AI166" s="76"/>
    </row>
    <row r="167" spans="1:35" x14ac:dyDescent="0.25">
      <c r="A167" s="41" t="s">
        <v>473</v>
      </c>
      <c r="B167" s="27"/>
      <c r="C167" s="27"/>
      <c r="D167" s="27"/>
      <c r="E167" s="27"/>
      <c r="F167" s="27"/>
      <c r="G167" s="27"/>
      <c r="H167" s="103"/>
      <c r="I167" s="76"/>
      <c r="J167" s="27" t="str">
        <f t="shared" si="47"/>
        <v xml:space="preserve">New Diorama Theatre: </v>
      </c>
      <c r="K167" s="27"/>
      <c r="L167" s="27"/>
      <c r="M167" s="35"/>
      <c r="N167" s="27"/>
      <c r="O167" s="27"/>
      <c r="P167" s="112">
        <f t="shared" si="64"/>
        <v>0</v>
      </c>
      <c r="Q167" s="76"/>
      <c r="R167" s="27"/>
      <c r="S167" s="27"/>
      <c r="T167" s="27"/>
      <c r="U167" s="27"/>
      <c r="V167" s="93"/>
      <c r="W167" s="88"/>
      <c r="X167" s="48"/>
      <c r="Y167" s="48"/>
      <c r="Z167" s="33"/>
      <c r="AA167" s="37"/>
      <c r="AB167" s="70"/>
      <c r="AC167" s="73">
        <f>W167-'Headline Stats'!$B$6</f>
        <v>-29.46586538461538</v>
      </c>
      <c r="AD167" s="34">
        <f>X167-'Headline Stats'!$B$7</f>
        <v>-224.69067524115752</v>
      </c>
      <c r="AE167" s="34">
        <f>Y167-'Headline Stats'!$B$8</f>
        <v>-1085.8032258064516</v>
      </c>
      <c r="AF167" s="34">
        <f>Z167-'Headline Stats'!$B$13</f>
        <v>-0.4539072799649308</v>
      </c>
      <c r="AG167" s="34">
        <f>AA167-'Headline Stats'!$B$14</f>
        <v>-3.3406737716154207</v>
      </c>
      <c r="AH167" s="69">
        <f>AB167-'Headline Stats'!$B$15</f>
        <v>-16.159604478514467</v>
      </c>
      <c r="AI167" s="76"/>
    </row>
    <row r="168" spans="1:35" x14ac:dyDescent="0.25">
      <c r="A168" s="41" t="s">
        <v>477</v>
      </c>
      <c r="B168" s="41" t="s">
        <v>478</v>
      </c>
      <c r="C168" s="41" t="s">
        <v>479</v>
      </c>
      <c r="D168" s="41"/>
      <c r="E168" s="54" t="s">
        <v>480</v>
      </c>
      <c r="F168" s="25" t="s">
        <v>481</v>
      </c>
      <c r="G168" s="25" t="s">
        <v>482</v>
      </c>
      <c r="H168" s="105"/>
      <c r="I168" s="77" t="s">
        <v>484</v>
      </c>
      <c r="J168" s="27" t="str">
        <f t="shared" si="47"/>
        <v>October Gallery: Theatre Showroom</v>
      </c>
      <c r="K168" s="44">
        <f t="shared" ref="K168:L177" si="70">N168*3.2808399</f>
        <v>50.85301845</v>
      </c>
      <c r="L168" s="44">
        <f t="shared" si="70"/>
        <v>18.044619449999999</v>
      </c>
      <c r="M168" s="44">
        <f t="shared" ref="M168:M225" si="71">K168*L168</f>
        <v>917.62336581407885</v>
      </c>
      <c r="N168" s="41">
        <v>15.5</v>
      </c>
      <c r="O168" s="41">
        <v>5.5</v>
      </c>
      <c r="P168" s="113">
        <f t="shared" si="64"/>
        <v>85.25</v>
      </c>
      <c r="Q168" s="77" t="s">
        <v>28</v>
      </c>
      <c r="R168" s="41" t="s">
        <v>28</v>
      </c>
      <c r="S168" s="41" t="s">
        <v>14</v>
      </c>
      <c r="T168" s="41" t="s">
        <v>28</v>
      </c>
      <c r="U168" s="41" t="s">
        <v>28</v>
      </c>
      <c r="V168" s="94" t="s">
        <v>14</v>
      </c>
      <c r="W168" s="85">
        <v>40</v>
      </c>
      <c r="X168" s="40">
        <f>W168*8</f>
        <v>320</v>
      </c>
      <c r="Y168" s="40">
        <f>X168*5</f>
        <v>1600</v>
      </c>
      <c r="Z168" s="33">
        <f t="shared" ref="Z168:Z229" si="72">W168/P168</f>
        <v>0.46920821114369504</v>
      </c>
      <c r="AA168" s="37">
        <f t="shared" ref="AA168:AA229" si="73">X168/P168</f>
        <v>3.7536656891495603</v>
      </c>
      <c r="AB168" s="70">
        <f t="shared" ref="AB168:AB229" si="74">Y168/P168</f>
        <v>18.768328445747802</v>
      </c>
      <c r="AC168" s="73">
        <f>W168-'Headline Stats'!$B$6</f>
        <v>10.53413461538462</v>
      </c>
      <c r="AD168" s="34">
        <f>X168-'Headline Stats'!$B$7</f>
        <v>95.309324758842479</v>
      </c>
      <c r="AE168" s="34">
        <f>Y168-'Headline Stats'!$B$8</f>
        <v>514.19677419354844</v>
      </c>
      <c r="AF168" s="34">
        <f>Z168-'Headline Stats'!$B$13</f>
        <v>1.5300931178764243E-2</v>
      </c>
      <c r="AG168" s="34">
        <f>AA168-'Headline Stats'!$B$14</f>
        <v>0.41299191753413966</v>
      </c>
      <c r="AH168" s="69">
        <f>AB168-'Headline Stats'!$B$15</f>
        <v>2.6087239672333347</v>
      </c>
      <c r="AI168" s="77" t="s">
        <v>483</v>
      </c>
    </row>
    <row r="169" spans="1:35" x14ac:dyDescent="0.25">
      <c r="A169" s="41" t="s">
        <v>477</v>
      </c>
      <c r="B169" s="41" t="s">
        <v>478</v>
      </c>
      <c r="C169" s="41" t="s">
        <v>479</v>
      </c>
      <c r="D169" s="41"/>
      <c r="E169" s="54" t="s">
        <v>480</v>
      </c>
      <c r="F169" s="25" t="s">
        <v>481</v>
      </c>
      <c r="G169" s="25" t="s">
        <v>482</v>
      </c>
      <c r="H169" s="105"/>
      <c r="I169" s="77" t="s">
        <v>485</v>
      </c>
      <c r="J169" s="27" t="str">
        <f t="shared" si="47"/>
        <v>October Gallery: Club Room</v>
      </c>
      <c r="K169" s="44">
        <f t="shared" si="70"/>
        <v>50.85301845</v>
      </c>
      <c r="L169" s="44">
        <f t="shared" si="70"/>
        <v>18.044619449999999</v>
      </c>
      <c r="M169" s="44">
        <f t="shared" si="71"/>
        <v>917.62336581407885</v>
      </c>
      <c r="N169" s="41">
        <v>15.5</v>
      </c>
      <c r="O169" s="41">
        <v>5.5</v>
      </c>
      <c r="P169" s="113">
        <f t="shared" si="64"/>
        <v>85.25</v>
      </c>
      <c r="Q169" s="77" t="s">
        <v>28</v>
      </c>
      <c r="R169" s="41" t="s">
        <v>28</v>
      </c>
      <c r="S169" s="41" t="s">
        <v>28</v>
      </c>
      <c r="T169" s="41" t="s">
        <v>28</v>
      </c>
      <c r="U169" s="41" t="s">
        <v>28</v>
      </c>
      <c r="V169" s="94" t="s">
        <v>28</v>
      </c>
      <c r="W169" s="85">
        <v>40</v>
      </c>
      <c r="X169" s="40">
        <f>W169*8</f>
        <v>320</v>
      </c>
      <c r="Y169" s="40">
        <f>X169*5</f>
        <v>1600</v>
      </c>
      <c r="Z169" s="33">
        <f t="shared" si="72"/>
        <v>0.46920821114369504</v>
      </c>
      <c r="AA169" s="37">
        <f t="shared" si="73"/>
        <v>3.7536656891495603</v>
      </c>
      <c r="AB169" s="70">
        <f t="shared" si="74"/>
        <v>18.768328445747802</v>
      </c>
      <c r="AC169" s="73">
        <f>W169-'Headline Stats'!$B$6</f>
        <v>10.53413461538462</v>
      </c>
      <c r="AD169" s="34">
        <f>X169-'Headline Stats'!$B$7</f>
        <v>95.309324758842479</v>
      </c>
      <c r="AE169" s="34">
        <f>Y169-'Headline Stats'!$B$8</f>
        <v>514.19677419354844</v>
      </c>
      <c r="AF169" s="34">
        <f>Z169-'Headline Stats'!$B$13</f>
        <v>1.5300931178764243E-2</v>
      </c>
      <c r="AG169" s="34">
        <f>AA169-'Headline Stats'!$B$14</f>
        <v>0.41299191753413966</v>
      </c>
      <c r="AH169" s="69">
        <f>AB169-'Headline Stats'!$B$15</f>
        <v>2.6087239672333347</v>
      </c>
      <c r="AI169" s="77" t="s">
        <v>483</v>
      </c>
    </row>
    <row r="170" spans="1:35" x14ac:dyDescent="0.25">
      <c r="A170" s="41" t="s">
        <v>486</v>
      </c>
      <c r="B170" s="41" t="s">
        <v>487</v>
      </c>
      <c r="C170" s="41" t="s">
        <v>488</v>
      </c>
      <c r="D170" s="41"/>
      <c r="E170" s="54" t="s">
        <v>489</v>
      </c>
      <c r="F170" s="25" t="s">
        <v>490</v>
      </c>
      <c r="G170" s="25" t="s">
        <v>491</v>
      </c>
      <c r="H170" s="105" t="s">
        <v>24</v>
      </c>
      <c r="I170" s="77" t="s">
        <v>386</v>
      </c>
      <c r="J170" s="27" t="str">
        <f t="shared" si="47"/>
        <v>Out of Joint: Rehearsal Room</v>
      </c>
      <c r="K170" s="44">
        <f t="shared" si="70"/>
        <v>35.761154910000002</v>
      </c>
      <c r="L170" s="44">
        <f t="shared" si="70"/>
        <v>23.293963290000001</v>
      </c>
      <c r="M170" s="44">
        <f t="shared" si="71"/>
        <v>833.01902968154332</v>
      </c>
      <c r="N170" s="41">
        <v>10.9</v>
      </c>
      <c r="O170" s="41">
        <v>7.1</v>
      </c>
      <c r="P170" s="113">
        <f t="shared" si="64"/>
        <v>77.39</v>
      </c>
      <c r="Q170" s="77" t="s">
        <v>28</v>
      </c>
      <c r="R170" s="41" t="s">
        <v>28</v>
      </c>
      <c r="S170" s="41" t="s">
        <v>28</v>
      </c>
      <c r="T170" s="41" t="s">
        <v>28</v>
      </c>
      <c r="U170" s="41" t="s">
        <v>28</v>
      </c>
      <c r="V170" s="94" t="s">
        <v>28</v>
      </c>
      <c r="W170" s="84">
        <f>X170/8</f>
        <v>11.25</v>
      </c>
      <c r="X170" s="36">
        <v>90</v>
      </c>
      <c r="Y170" s="36">
        <v>450</v>
      </c>
      <c r="Z170" s="33">
        <f t="shared" si="72"/>
        <v>0.14536761855536892</v>
      </c>
      <c r="AA170" s="37">
        <f t="shared" si="73"/>
        <v>1.1629409484429514</v>
      </c>
      <c r="AB170" s="70">
        <f t="shared" si="74"/>
        <v>5.8147047422147562</v>
      </c>
      <c r="AC170" s="73">
        <f>W170-'Headline Stats'!$B$6</f>
        <v>-18.21586538461538</v>
      </c>
      <c r="AD170" s="34">
        <f>X170-'Headline Stats'!$B$7</f>
        <v>-134.69067524115752</v>
      </c>
      <c r="AE170" s="34">
        <f>Y170-'Headline Stats'!$B$8</f>
        <v>-635.80322580645156</v>
      </c>
      <c r="AF170" s="34">
        <f>Z170-'Headline Stats'!$B$13</f>
        <v>-0.30853966140956191</v>
      </c>
      <c r="AG170" s="34">
        <f>AA170-'Headline Stats'!$B$14</f>
        <v>-2.1777328231724695</v>
      </c>
      <c r="AH170" s="69">
        <f>AB170-'Headline Stats'!$B$15</f>
        <v>-10.344899736299711</v>
      </c>
      <c r="AI170" s="77" t="s">
        <v>492</v>
      </c>
    </row>
    <row r="171" spans="1:35" x14ac:dyDescent="0.25">
      <c r="A171" s="41" t="s">
        <v>493</v>
      </c>
      <c r="B171" s="41" t="s">
        <v>494</v>
      </c>
      <c r="C171" s="41" t="s">
        <v>495</v>
      </c>
      <c r="D171" s="27"/>
      <c r="E171" s="54" t="s">
        <v>496</v>
      </c>
      <c r="F171" s="26" t="s">
        <v>497</v>
      </c>
      <c r="G171" s="26" t="s">
        <v>498</v>
      </c>
      <c r="H171" s="103" t="s">
        <v>499</v>
      </c>
      <c r="I171" s="77" t="s">
        <v>500</v>
      </c>
      <c r="J171" s="27" t="str">
        <f t="shared" si="47"/>
        <v>Oval House: Upstairs Dance Studio</v>
      </c>
      <c r="K171" s="44">
        <f t="shared" si="70"/>
        <v>29.527559100000001</v>
      </c>
      <c r="L171" s="44">
        <f t="shared" si="70"/>
        <v>19.685039400000001</v>
      </c>
      <c r="M171" s="44">
        <f t="shared" si="71"/>
        <v>581.25116426932857</v>
      </c>
      <c r="N171" s="41">
        <v>9</v>
      </c>
      <c r="O171" s="41">
        <v>6</v>
      </c>
      <c r="P171" s="112">
        <f t="shared" si="64"/>
        <v>54</v>
      </c>
      <c r="Q171" s="77" t="s">
        <v>28</v>
      </c>
      <c r="R171" s="41" t="s">
        <v>28</v>
      </c>
      <c r="S171" s="41" t="s">
        <v>28</v>
      </c>
      <c r="T171" s="41" t="s">
        <v>28</v>
      </c>
      <c r="U171" s="41" t="s">
        <v>14</v>
      </c>
      <c r="V171" s="94" t="s">
        <v>28</v>
      </c>
      <c r="W171" s="84">
        <f>X171/8</f>
        <v>18.75</v>
      </c>
      <c r="X171" s="36">
        <v>150</v>
      </c>
      <c r="Y171" s="36">
        <v>700</v>
      </c>
      <c r="Z171" s="33">
        <f t="shared" si="72"/>
        <v>0.34722222222222221</v>
      </c>
      <c r="AA171" s="37">
        <f t="shared" si="73"/>
        <v>2.7777777777777777</v>
      </c>
      <c r="AB171" s="70">
        <f t="shared" si="74"/>
        <v>12.962962962962964</v>
      </c>
      <c r="AC171" s="73">
        <f>W171-'Headline Stats'!$B$6</f>
        <v>-10.71586538461538</v>
      </c>
      <c r="AD171" s="34">
        <f>X171-'Headline Stats'!$B$7</f>
        <v>-74.690675241157521</v>
      </c>
      <c r="AE171" s="34">
        <f>Y171-'Headline Stats'!$B$8</f>
        <v>-385.80322580645156</v>
      </c>
      <c r="AF171" s="34">
        <f>Z171-'Headline Stats'!$B$13</f>
        <v>-0.10668505774270859</v>
      </c>
      <c r="AG171" s="34">
        <f>AA171-'Headline Stats'!$B$14</f>
        <v>-0.56289599383764299</v>
      </c>
      <c r="AH171" s="69">
        <f>AB171-'Headline Stats'!$B$15</f>
        <v>-3.1966415155515033</v>
      </c>
      <c r="AI171" s="77" t="s">
        <v>503</v>
      </c>
    </row>
    <row r="172" spans="1:35" x14ac:dyDescent="0.25">
      <c r="A172" s="41" t="s">
        <v>493</v>
      </c>
      <c r="B172" s="41" t="s">
        <v>494</v>
      </c>
      <c r="C172" s="41" t="s">
        <v>495</v>
      </c>
      <c r="D172" s="27"/>
      <c r="E172" s="54" t="s">
        <v>496</v>
      </c>
      <c r="F172" s="26" t="s">
        <v>497</v>
      </c>
      <c r="G172" s="26" t="s">
        <v>498</v>
      </c>
      <c r="H172" s="103" t="s">
        <v>499</v>
      </c>
      <c r="I172" s="77" t="s">
        <v>501</v>
      </c>
      <c r="J172" s="27" t="str">
        <f t="shared" si="47"/>
        <v>Oval House: Downstairs Dance Studio</v>
      </c>
      <c r="K172" s="44">
        <f t="shared" si="70"/>
        <v>22.965879300000001</v>
      </c>
      <c r="L172" s="44">
        <f t="shared" si="70"/>
        <v>22.965879300000001</v>
      </c>
      <c r="M172" s="44">
        <f t="shared" si="71"/>
        <v>527.43161202216857</v>
      </c>
      <c r="N172" s="41">
        <v>7</v>
      </c>
      <c r="O172" s="41">
        <v>7</v>
      </c>
      <c r="P172" s="112">
        <f t="shared" si="64"/>
        <v>49</v>
      </c>
      <c r="Q172" s="77" t="s">
        <v>28</v>
      </c>
      <c r="R172" s="41" t="s">
        <v>28</v>
      </c>
      <c r="S172" s="41" t="s">
        <v>28</v>
      </c>
      <c r="T172" s="41" t="s">
        <v>28</v>
      </c>
      <c r="U172" s="41" t="s">
        <v>14</v>
      </c>
      <c r="V172" s="94" t="s">
        <v>14</v>
      </c>
      <c r="W172" s="84">
        <f>X172/8</f>
        <v>16.25</v>
      </c>
      <c r="X172" s="36">
        <v>130</v>
      </c>
      <c r="Y172" s="36">
        <v>600</v>
      </c>
      <c r="Z172" s="33">
        <f t="shared" si="72"/>
        <v>0.33163265306122447</v>
      </c>
      <c r="AA172" s="37">
        <f t="shared" si="73"/>
        <v>2.6530612244897958</v>
      </c>
      <c r="AB172" s="70">
        <f t="shared" si="74"/>
        <v>12.244897959183673</v>
      </c>
      <c r="AC172" s="73">
        <f>W172-'Headline Stats'!$B$6</f>
        <v>-13.21586538461538</v>
      </c>
      <c r="AD172" s="34">
        <f>X172-'Headline Stats'!$B$7</f>
        <v>-94.690675241157521</v>
      </c>
      <c r="AE172" s="34">
        <f>Y172-'Headline Stats'!$B$8</f>
        <v>-485.80322580645156</v>
      </c>
      <c r="AF172" s="34">
        <f>Z172-'Headline Stats'!$B$13</f>
        <v>-0.12227462690370633</v>
      </c>
      <c r="AG172" s="34">
        <f>AA172-'Headline Stats'!$B$14</f>
        <v>-0.68761254712562492</v>
      </c>
      <c r="AH172" s="69">
        <f>AB172-'Headline Stats'!$B$15</f>
        <v>-3.9147065193307942</v>
      </c>
      <c r="AI172" s="77" t="s">
        <v>503</v>
      </c>
    </row>
    <row r="173" spans="1:35" x14ac:dyDescent="0.25">
      <c r="A173" s="41" t="s">
        <v>493</v>
      </c>
      <c r="B173" s="41" t="s">
        <v>494</v>
      </c>
      <c r="C173" s="41" t="s">
        <v>495</v>
      </c>
      <c r="D173" s="27"/>
      <c r="E173" s="54" t="s">
        <v>496</v>
      </c>
      <c r="F173" s="26" t="s">
        <v>497</v>
      </c>
      <c r="G173" s="26" t="s">
        <v>498</v>
      </c>
      <c r="H173" s="103" t="s">
        <v>499</v>
      </c>
      <c r="I173" s="77" t="s">
        <v>502</v>
      </c>
      <c r="J173" s="27" t="str">
        <f t="shared" si="47"/>
        <v>Oval House: Red Studio</v>
      </c>
      <c r="K173" s="44">
        <f t="shared" si="70"/>
        <v>18.700787430000002</v>
      </c>
      <c r="L173" s="44">
        <f t="shared" si="70"/>
        <v>16.404199500000001</v>
      </c>
      <c r="M173" s="44">
        <f t="shared" si="71"/>
        <v>306.77144780881235</v>
      </c>
      <c r="N173" s="41">
        <v>5.7</v>
      </c>
      <c r="O173" s="41">
        <v>5</v>
      </c>
      <c r="P173" s="112">
        <f t="shared" si="64"/>
        <v>28.5</v>
      </c>
      <c r="Q173" s="77" t="s">
        <v>28</v>
      </c>
      <c r="R173" s="41" t="s">
        <v>28</v>
      </c>
      <c r="S173" s="41" t="s">
        <v>28</v>
      </c>
      <c r="T173" s="41" t="s">
        <v>28</v>
      </c>
      <c r="U173" s="41" t="s">
        <v>28</v>
      </c>
      <c r="V173" s="94" t="s">
        <v>28</v>
      </c>
      <c r="W173" s="84">
        <f>X173/8</f>
        <v>12.5</v>
      </c>
      <c r="X173" s="36">
        <v>100</v>
      </c>
      <c r="Y173" s="36">
        <v>450</v>
      </c>
      <c r="Z173" s="33">
        <f t="shared" si="72"/>
        <v>0.43859649122807015</v>
      </c>
      <c r="AA173" s="37">
        <f t="shared" si="73"/>
        <v>3.5087719298245612</v>
      </c>
      <c r="AB173" s="70">
        <f t="shared" si="74"/>
        <v>15.789473684210526</v>
      </c>
      <c r="AC173" s="73">
        <f>W173-'Headline Stats'!$B$6</f>
        <v>-16.96586538461538</v>
      </c>
      <c r="AD173" s="34">
        <f>X173-'Headline Stats'!$B$7</f>
        <v>-124.69067524115752</v>
      </c>
      <c r="AE173" s="34">
        <f>Y173-'Headline Stats'!$B$8</f>
        <v>-635.80322580645156</v>
      </c>
      <c r="AF173" s="34">
        <f>Z173-'Headline Stats'!$B$13</f>
        <v>-1.5310788736860648E-2</v>
      </c>
      <c r="AG173" s="34">
        <f>AA173-'Headline Stats'!$B$14</f>
        <v>0.16809815820914054</v>
      </c>
      <c r="AH173" s="69">
        <f>AB173-'Headline Stats'!$B$15</f>
        <v>-0.37013079430394136</v>
      </c>
      <c r="AI173" s="77" t="s">
        <v>503</v>
      </c>
    </row>
    <row r="174" spans="1:35" x14ac:dyDescent="0.25">
      <c r="A174" s="21" t="s">
        <v>800</v>
      </c>
      <c r="B174" s="21" t="s">
        <v>804</v>
      </c>
      <c r="C174" s="22" t="s">
        <v>805</v>
      </c>
      <c r="D174" s="23"/>
      <c r="E174" s="24" t="s">
        <v>802</v>
      </c>
      <c r="F174" s="26" t="s">
        <v>803</v>
      </c>
      <c r="G174" s="26" t="s">
        <v>801</v>
      </c>
      <c r="H174" s="102" t="s">
        <v>24</v>
      </c>
      <c r="I174" s="75" t="s">
        <v>806</v>
      </c>
      <c r="J174" s="27" t="str">
        <f t="shared" si="47"/>
        <v>Paddington Arts Centre: Pyramid Room</v>
      </c>
      <c r="K174" s="28">
        <f t="shared" si="70"/>
        <v>30.183727080000001</v>
      </c>
      <c r="L174" s="28">
        <f t="shared" si="70"/>
        <v>29.855643090000001</v>
      </c>
      <c r="M174" s="29">
        <f t="shared" si="71"/>
        <v>901.15458282644795</v>
      </c>
      <c r="N174" s="23">
        <v>9.1999999999999993</v>
      </c>
      <c r="O174" s="23">
        <v>9.1</v>
      </c>
      <c r="P174" s="111">
        <f t="shared" si="64"/>
        <v>83.719999999999985</v>
      </c>
      <c r="Q174" s="75" t="s">
        <v>28</v>
      </c>
      <c r="R174" s="23" t="s">
        <v>28</v>
      </c>
      <c r="S174" s="23" t="s">
        <v>28</v>
      </c>
      <c r="T174" s="23" t="s">
        <v>28</v>
      </c>
      <c r="U174" s="23" t="s">
        <v>28</v>
      </c>
      <c r="V174" s="95" t="s">
        <v>28</v>
      </c>
      <c r="W174" s="87">
        <v>30</v>
      </c>
      <c r="X174" s="50">
        <f>W174*8</f>
        <v>240</v>
      </c>
      <c r="Y174" s="50">
        <f>X174*5</f>
        <v>1200</v>
      </c>
      <c r="Z174" s="33">
        <f t="shared" si="72"/>
        <v>0.35833731485905407</v>
      </c>
      <c r="AA174" s="33">
        <f t="shared" si="73"/>
        <v>2.8666985188724325</v>
      </c>
      <c r="AB174" s="69">
        <f t="shared" si="74"/>
        <v>14.333492594362163</v>
      </c>
      <c r="AC174" s="73">
        <f>W174-'Headline Stats'!$B$6</f>
        <v>0.53413461538461959</v>
      </c>
      <c r="AD174" s="34">
        <f>X174-'Headline Stats'!$B$7</f>
        <v>15.309324758842479</v>
      </c>
      <c r="AE174" s="34">
        <f>Y174-'Headline Stats'!$B$8</f>
        <v>114.19677419354844</v>
      </c>
      <c r="AF174" s="34">
        <f>Z174-'Headline Stats'!$B$13</f>
        <v>-9.5569965105876731E-2</v>
      </c>
      <c r="AG174" s="34">
        <f>AA174-'Headline Stats'!$B$14</f>
        <v>-0.47397525274298813</v>
      </c>
      <c r="AH174" s="69">
        <f>AB174-'Headline Stats'!$B$15</f>
        <v>-1.8261118841523043</v>
      </c>
      <c r="AI174" s="75" t="s">
        <v>603</v>
      </c>
    </row>
    <row r="175" spans="1:35" x14ac:dyDescent="0.25">
      <c r="A175" s="21" t="s">
        <v>800</v>
      </c>
      <c r="B175" s="21" t="s">
        <v>804</v>
      </c>
      <c r="C175" s="22" t="s">
        <v>805</v>
      </c>
      <c r="D175" s="23"/>
      <c r="E175" s="24" t="s">
        <v>802</v>
      </c>
      <c r="F175" s="26" t="s">
        <v>803</v>
      </c>
      <c r="G175" s="26" t="s">
        <v>801</v>
      </c>
      <c r="H175" s="102" t="s">
        <v>24</v>
      </c>
      <c r="I175" s="75" t="s">
        <v>188</v>
      </c>
      <c r="J175" s="27" t="str">
        <f t="shared" si="47"/>
        <v>Paddington Arts Centre: Dance Studio</v>
      </c>
      <c r="K175" s="28">
        <f t="shared" si="70"/>
        <v>31.16797905</v>
      </c>
      <c r="L175" s="28">
        <f t="shared" si="70"/>
        <v>27.887139150000003</v>
      </c>
      <c r="M175" s="29">
        <f t="shared" si="71"/>
        <v>869.18576879163493</v>
      </c>
      <c r="N175" s="23">
        <v>9.5</v>
      </c>
      <c r="O175" s="23">
        <v>8.5</v>
      </c>
      <c r="P175" s="111">
        <f t="shared" si="64"/>
        <v>80.75</v>
      </c>
      <c r="Q175" s="75" t="s">
        <v>28</v>
      </c>
      <c r="R175" s="23" t="s">
        <v>28</v>
      </c>
      <c r="S175" s="23" t="s">
        <v>14</v>
      </c>
      <c r="T175" s="23" t="s">
        <v>28</v>
      </c>
      <c r="U175" s="23" t="s">
        <v>14</v>
      </c>
      <c r="V175" s="95" t="s">
        <v>28</v>
      </c>
      <c r="W175" s="87">
        <v>24</v>
      </c>
      <c r="X175" s="32">
        <v>175</v>
      </c>
      <c r="Y175" s="32">
        <v>800</v>
      </c>
      <c r="Z175" s="33">
        <f t="shared" si="72"/>
        <v>0.29721362229102166</v>
      </c>
      <c r="AA175" s="33">
        <f t="shared" si="73"/>
        <v>2.1671826625386998</v>
      </c>
      <c r="AB175" s="69">
        <f t="shared" si="74"/>
        <v>9.9071207430340564</v>
      </c>
      <c r="AC175" s="73">
        <f>W175-'Headline Stats'!$B$6</f>
        <v>-5.4658653846153804</v>
      </c>
      <c r="AD175" s="34">
        <f>X175-'Headline Stats'!$B$7</f>
        <v>-49.690675241157521</v>
      </c>
      <c r="AE175" s="34">
        <f>Y175-'Headline Stats'!$B$8</f>
        <v>-285.80322580645156</v>
      </c>
      <c r="AF175" s="34">
        <f>Z175-'Headline Stats'!$B$13</f>
        <v>-0.15669365767390914</v>
      </c>
      <c r="AG175" s="34">
        <f>AA175-'Headline Stats'!$B$14</f>
        <v>-1.1734911090767208</v>
      </c>
      <c r="AH175" s="69">
        <f>AB175-'Headline Stats'!$B$15</f>
        <v>-6.2524837354804106</v>
      </c>
      <c r="AI175" s="75" t="s">
        <v>603</v>
      </c>
    </row>
    <row r="176" spans="1:35" x14ac:dyDescent="0.25">
      <c r="A176" s="21" t="s">
        <v>800</v>
      </c>
      <c r="B176" s="21" t="s">
        <v>804</v>
      </c>
      <c r="C176" s="22" t="s">
        <v>805</v>
      </c>
      <c r="D176" s="23"/>
      <c r="E176" s="24" t="s">
        <v>802</v>
      </c>
      <c r="F176" s="26" t="s">
        <v>803</v>
      </c>
      <c r="G176" s="26" t="s">
        <v>801</v>
      </c>
      <c r="H176" s="102" t="s">
        <v>24</v>
      </c>
      <c r="I176" s="75" t="s">
        <v>223</v>
      </c>
      <c r="J176" s="27" t="str">
        <f t="shared" si="47"/>
        <v>Paddington Arts Centre: Green Room</v>
      </c>
      <c r="K176" s="28">
        <f t="shared" si="70"/>
        <v>24.606299249999999</v>
      </c>
      <c r="L176" s="28">
        <f t="shared" si="70"/>
        <v>12.303149625</v>
      </c>
      <c r="M176" s="29">
        <f t="shared" si="71"/>
        <v>302.73498139027527</v>
      </c>
      <c r="N176" s="23">
        <v>7.5</v>
      </c>
      <c r="O176" s="23">
        <v>3.75</v>
      </c>
      <c r="P176" s="111">
        <f t="shared" si="64"/>
        <v>28.125</v>
      </c>
      <c r="Q176" s="75" t="s">
        <v>28</v>
      </c>
      <c r="R176" s="23" t="s">
        <v>28</v>
      </c>
      <c r="S176" s="23" t="s">
        <v>28</v>
      </c>
      <c r="T176" s="23" t="s">
        <v>28</v>
      </c>
      <c r="U176" s="23" t="s">
        <v>28</v>
      </c>
      <c r="V176" s="95" t="s">
        <v>28</v>
      </c>
      <c r="W176" s="87">
        <v>24.5</v>
      </c>
      <c r="X176" s="50">
        <f>W176*8</f>
        <v>196</v>
      </c>
      <c r="Y176" s="50">
        <f>X176*5</f>
        <v>980</v>
      </c>
      <c r="Z176" s="33">
        <f t="shared" si="72"/>
        <v>0.87111111111111106</v>
      </c>
      <c r="AA176" s="33">
        <f t="shared" si="73"/>
        <v>6.9688888888888885</v>
      </c>
      <c r="AB176" s="69">
        <f t="shared" si="74"/>
        <v>34.844444444444441</v>
      </c>
      <c r="AC176" s="73">
        <f>W176-'Headline Stats'!$B$6</f>
        <v>-4.9658653846153804</v>
      </c>
      <c r="AD176" s="34">
        <f>X176-'Headline Stats'!$B$7</f>
        <v>-28.690675241157521</v>
      </c>
      <c r="AE176" s="34">
        <f>Y176-'Headline Stats'!$B$8</f>
        <v>-105.80322580645156</v>
      </c>
      <c r="AF176" s="34">
        <f>Z176-'Headline Stats'!$B$13</f>
        <v>0.41720383114618026</v>
      </c>
      <c r="AG176" s="34">
        <f>AA176-'Headline Stats'!$B$14</f>
        <v>3.6282151172734678</v>
      </c>
      <c r="AH176" s="69">
        <f>AB176-'Headline Stats'!$B$15</f>
        <v>18.684839965929974</v>
      </c>
      <c r="AI176" s="75" t="s">
        <v>603</v>
      </c>
    </row>
    <row r="177" spans="1:35" x14ac:dyDescent="0.25">
      <c r="A177" s="21" t="s">
        <v>800</v>
      </c>
      <c r="B177" s="21" t="s">
        <v>804</v>
      </c>
      <c r="C177" s="22" t="s">
        <v>805</v>
      </c>
      <c r="D177" s="23"/>
      <c r="E177" s="24" t="s">
        <v>802</v>
      </c>
      <c r="F177" s="26" t="s">
        <v>803</v>
      </c>
      <c r="G177" s="26" t="s">
        <v>801</v>
      </c>
      <c r="H177" s="102" t="s">
        <v>24</v>
      </c>
      <c r="I177" s="75" t="s">
        <v>197</v>
      </c>
      <c r="J177" s="27" t="str">
        <f t="shared" si="47"/>
        <v>Paddington Arts Centre: Main Hall</v>
      </c>
      <c r="K177" s="28">
        <f t="shared" si="70"/>
        <v>47.244094560000001</v>
      </c>
      <c r="L177" s="28">
        <f t="shared" si="70"/>
        <v>45.931758600000002</v>
      </c>
      <c r="M177" s="29">
        <f t="shared" si="71"/>
        <v>2170.0043466054935</v>
      </c>
      <c r="N177" s="23">
        <v>14.4</v>
      </c>
      <c r="O177" s="23">
        <v>14</v>
      </c>
      <c r="P177" s="111">
        <f t="shared" si="64"/>
        <v>201.6</v>
      </c>
      <c r="Q177" s="75" t="s">
        <v>28</v>
      </c>
      <c r="R177" s="23" t="s">
        <v>28</v>
      </c>
      <c r="S177" s="23" t="s">
        <v>14</v>
      </c>
      <c r="T177" s="23" t="s">
        <v>14</v>
      </c>
      <c r="U177" s="23" t="s">
        <v>28</v>
      </c>
      <c r="V177" s="95" t="s">
        <v>28</v>
      </c>
      <c r="W177" s="87">
        <v>52.5</v>
      </c>
      <c r="X177" s="50">
        <f>W177*8</f>
        <v>420</v>
      </c>
      <c r="Y177" s="50">
        <f>X177*5</f>
        <v>2100</v>
      </c>
      <c r="Z177" s="33">
        <f t="shared" si="72"/>
        <v>0.26041666666666669</v>
      </c>
      <c r="AA177" s="33">
        <f t="shared" si="73"/>
        <v>2.0833333333333335</v>
      </c>
      <c r="AB177" s="69">
        <f t="shared" si="74"/>
        <v>10.416666666666666</v>
      </c>
      <c r="AC177" s="73">
        <f>W177-'Headline Stats'!$B$6</f>
        <v>23.03413461538462</v>
      </c>
      <c r="AD177" s="34">
        <f>X177-'Headline Stats'!$B$7</f>
        <v>195.30932475884248</v>
      </c>
      <c r="AE177" s="34">
        <f>Y177-'Headline Stats'!$B$8</f>
        <v>1014.1967741935484</v>
      </c>
      <c r="AF177" s="34">
        <f>Z177-'Headline Stats'!$B$13</f>
        <v>-0.19349061329826411</v>
      </c>
      <c r="AG177" s="34">
        <f>AA177-'Headline Stats'!$B$14</f>
        <v>-1.2573404382820872</v>
      </c>
      <c r="AH177" s="69">
        <f>AB177-'Headline Stats'!$B$15</f>
        <v>-5.7429378118478009</v>
      </c>
      <c r="AI177" s="75" t="s">
        <v>603</v>
      </c>
    </row>
    <row r="178" spans="1:35" x14ac:dyDescent="0.25">
      <c r="A178" s="41" t="s">
        <v>504</v>
      </c>
      <c r="B178" s="41" t="s">
        <v>505</v>
      </c>
      <c r="C178" s="41" t="s">
        <v>506</v>
      </c>
      <c r="D178" s="27"/>
      <c r="E178" s="54" t="s">
        <v>507</v>
      </c>
      <c r="F178" s="26" t="s">
        <v>508</v>
      </c>
      <c r="G178" s="26" t="s">
        <v>509</v>
      </c>
      <c r="H178" s="103" t="s">
        <v>72</v>
      </c>
      <c r="I178" s="77" t="s">
        <v>386</v>
      </c>
      <c r="J178" s="27" t="str">
        <f t="shared" si="47"/>
        <v>Paines Plough: Rehearsal Room</v>
      </c>
      <c r="K178" s="27">
        <v>20</v>
      </c>
      <c r="L178" s="27">
        <v>15</v>
      </c>
      <c r="M178" s="44">
        <f t="shared" si="71"/>
        <v>300</v>
      </c>
      <c r="N178" s="44">
        <f>K178*0.3048</f>
        <v>6.0960000000000001</v>
      </c>
      <c r="O178" s="44">
        <f>L178*0.3048</f>
        <v>4.5720000000000001</v>
      </c>
      <c r="P178" s="112">
        <f t="shared" si="64"/>
        <v>27.870912000000001</v>
      </c>
      <c r="Q178" s="77" t="s">
        <v>14</v>
      </c>
      <c r="R178" s="41" t="s">
        <v>28</v>
      </c>
      <c r="S178" s="41" t="s">
        <v>28</v>
      </c>
      <c r="T178" s="41" t="s">
        <v>28</v>
      </c>
      <c r="U178" s="41" t="s">
        <v>28</v>
      </c>
      <c r="V178" s="94" t="s">
        <v>28</v>
      </c>
      <c r="W178" s="84">
        <f>X178/8</f>
        <v>14.375</v>
      </c>
      <c r="X178" s="36">
        <v>115</v>
      </c>
      <c r="Y178" s="36">
        <v>500</v>
      </c>
      <c r="Z178" s="33">
        <f t="shared" si="72"/>
        <v>0.51577070746734088</v>
      </c>
      <c r="AA178" s="37">
        <f t="shared" si="73"/>
        <v>4.1261656597387271</v>
      </c>
      <c r="AB178" s="70">
        <f t="shared" si="74"/>
        <v>17.939850694516203</v>
      </c>
      <c r="AC178" s="73">
        <f>W178-'Headline Stats'!$B$6</f>
        <v>-15.09086538461538</v>
      </c>
      <c r="AD178" s="34">
        <f>X178-'Headline Stats'!$B$7</f>
        <v>-109.69067524115752</v>
      </c>
      <c r="AE178" s="34">
        <f>Y178-'Headline Stats'!$B$8</f>
        <v>-585.80322580645156</v>
      </c>
      <c r="AF178" s="34">
        <f>Z178-'Headline Stats'!$B$13</f>
        <v>6.1863427502410084E-2</v>
      </c>
      <c r="AG178" s="34">
        <f>AA178-'Headline Stats'!$B$14</f>
        <v>0.78549188812330639</v>
      </c>
      <c r="AH178" s="69">
        <f>AB178-'Headline Stats'!$B$15</f>
        <v>1.7802462160017356</v>
      </c>
      <c r="AI178" s="77" t="s">
        <v>603</v>
      </c>
    </row>
    <row r="179" spans="1:35" x14ac:dyDescent="0.25">
      <c r="A179" s="21" t="s">
        <v>791</v>
      </c>
      <c r="B179" s="21" t="s">
        <v>792</v>
      </c>
      <c r="C179" s="22" t="s">
        <v>793</v>
      </c>
      <c r="D179" s="23"/>
      <c r="E179" s="24" t="s">
        <v>794</v>
      </c>
      <c r="F179" s="23" t="s">
        <v>795</v>
      </c>
      <c r="G179" s="26" t="s">
        <v>796</v>
      </c>
      <c r="H179" s="102" t="s">
        <v>275</v>
      </c>
      <c r="I179" s="75" t="s">
        <v>797</v>
      </c>
      <c r="J179" s="27" t="str">
        <f t="shared" si="47"/>
        <v>Pembroke House Hall: Hall A</v>
      </c>
      <c r="K179" s="28">
        <f t="shared" ref="K179:L194" si="75">N179*3.2808399</f>
        <v>39.370078800000002</v>
      </c>
      <c r="L179" s="28">
        <f t="shared" si="75"/>
        <v>39.370078800000002</v>
      </c>
      <c r="M179" s="29">
        <f t="shared" si="71"/>
        <v>1550.0031047182097</v>
      </c>
      <c r="N179" s="23">
        <v>12</v>
      </c>
      <c r="O179" s="23">
        <v>12</v>
      </c>
      <c r="P179" s="111">
        <f t="shared" si="64"/>
        <v>144</v>
      </c>
      <c r="Q179" s="75" t="s">
        <v>28</v>
      </c>
      <c r="R179" s="23" t="s">
        <v>28</v>
      </c>
      <c r="S179" s="23" t="s">
        <v>28</v>
      </c>
      <c r="T179" s="23" t="s">
        <v>28</v>
      </c>
      <c r="U179" s="23" t="s">
        <v>28</v>
      </c>
      <c r="V179" s="95" t="s">
        <v>28</v>
      </c>
      <c r="W179" s="87">
        <v>45</v>
      </c>
      <c r="X179" s="50">
        <f t="shared" ref="X179:X190" si="76">W179*8</f>
        <v>360</v>
      </c>
      <c r="Y179" s="50">
        <f t="shared" ref="Y179:Y190" si="77">X179*5</f>
        <v>1800</v>
      </c>
      <c r="Z179" s="33">
        <f t="shared" si="72"/>
        <v>0.3125</v>
      </c>
      <c r="AA179" s="37">
        <f t="shared" si="73"/>
        <v>2.5</v>
      </c>
      <c r="AB179" s="70">
        <f t="shared" si="74"/>
        <v>12.5</v>
      </c>
      <c r="AC179" s="73">
        <f>W179-'Headline Stats'!$B$6</f>
        <v>15.53413461538462</v>
      </c>
      <c r="AD179" s="34">
        <f>X179-'Headline Stats'!$B$7</f>
        <v>135.30932475884248</v>
      </c>
      <c r="AE179" s="34">
        <f>Y179-'Headline Stats'!$B$8</f>
        <v>714.19677419354844</v>
      </c>
      <c r="AF179" s="34">
        <f>Z179-'Headline Stats'!$B$13</f>
        <v>-0.1414072799649308</v>
      </c>
      <c r="AG179" s="34">
        <f>AA179-'Headline Stats'!$B$14</f>
        <v>-0.84067377161542067</v>
      </c>
      <c r="AH179" s="69">
        <f>AB179-'Headline Stats'!$B$15</f>
        <v>-3.659604478514467</v>
      </c>
      <c r="AI179" s="75"/>
    </row>
    <row r="180" spans="1:35" x14ac:dyDescent="0.25">
      <c r="A180" s="21" t="s">
        <v>791</v>
      </c>
      <c r="B180" s="21" t="s">
        <v>792</v>
      </c>
      <c r="C180" s="22" t="s">
        <v>793</v>
      </c>
      <c r="D180" s="23"/>
      <c r="E180" s="24" t="s">
        <v>794</v>
      </c>
      <c r="F180" s="23" t="s">
        <v>795</v>
      </c>
      <c r="G180" s="26" t="s">
        <v>796</v>
      </c>
      <c r="H180" s="102" t="s">
        <v>275</v>
      </c>
      <c r="I180" s="75" t="s">
        <v>798</v>
      </c>
      <c r="J180" s="27" t="str">
        <f t="shared" si="47"/>
        <v>Pembroke House Hall: Hall B</v>
      </c>
      <c r="K180" s="28">
        <f t="shared" si="75"/>
        <v>39.370078800000002</v>
      </c>
      <c r="L180" s="28">
        <f t="shared" si="75"/>
        <v>49.212598499999999</v>
      </c>
      <c r="M180" s="29">
        <f t="shared" si="71"/>
        <v>1937.5038808977617</v>
      </c>
      <c r="N180" s="23">
        <v>12</v>
      </c>
      <c r="O180" s="23">
        <v>15</v>
      </c>
      <c r="P180" s="111">
        <f t="shared" si="64"/>
        <v>180</v>
      </c>
      <c r="Q180" s="75" t="s">
        <v>28</v>
      </c>
      <c r="R180" s="23" t="s">
        <v>28</v>
      </c>
      <c r="S180" s="23" t="s">
        <v>28</v>
      </c>
      <c r="T180" s="23" t="s">
        <v>28</v>
      </c>
      <c r="U180" s="23" t="s">
        <v>28</v>
      </c>
      <c r="V180" s="95" t="s">
        <v>28</v>
      </c>
      <c r="W180" s="87">
        <v>35</v>
      </c>
      <c r="X180" s="50">
        <f t="shared" si="76"/>
        <v>280</v>
      </c>
      <c r="Y180" s="50">
        <f t="shared" si="77"/>
        <v>1400</v>
      </c>
      <c r="Z180" s="33">
        <f t="shared" si="72"/>
        <v>0.19444444444444445</v>
      </c>
      <c r="AA180" s="37">
        <f t="shared" si="73"/>
        <v>1.5555555555555556</v>
      </c>
      <c r="AB180" s="70">
        <f t="shared" si="74"/>
        <v>7.7777777777777777</v>
      </c>
      <c r="AC180" s="73">
        <f>W180-'Headline Stats'!$B$6</f>
        <v>5.5341346153846196</v>
      </c>
      <c r="AD180" s="34">
        <f>X180-'Headline Stats'!$B$7</f>
        <v>55.309324758842479</v>
      </c>
      <c r="AE180" s="34">
        <f>Y180-'Headline Stats'!$B$8</f>
        <v>314.19677419354844</v>
      </c>
      <c r="AF180" s="34">
        <f>Z180-'Headline Stats'!$B$13</f>
        <v>-0.25946283552048632</v>
      </c>
      <c r="AG180" s="34">
        <f>AA180-'Headline Stats'!$B$14</f>
        <v>-1.7851182160598651</v>
      </c>
      <c r="AH180" s="69">
        <f>AB180-'Headline Stats'!$B$15</f>
        <v>-8.3818267007366885</v>
      </c>
      <c r="AI180" s="75" t="s">
        <v>799</v>
      </c>
    </row>
    <row r="181" spans="1:35" x14ac:dyDescent="0.25">
      <c r="A181" s="41" t="s">
        <v>513</v>
      </c>
      <c r="B181" s="27" t="s">
        <v>514</v>
      </c>
      <c r="C181" s="27" t="s">
        <v>515</v>
      </c>
      <c r="D181" s="27"/>
      <c r="E181" s="54" t="s">
        <v>516</v>
      </c>
      <c r="F181" s="27" t="s">
        <v>53</v>
      </c>
      <c r="G181" s="26" t="s">
        <v>517</v>
      </c>
      <c r="H181" s="103" t="s">
        <v>410</v>
      </c>
      <c r="I181" s="76" t="s">
        <v>127</v>
      </c>
      <c r="J181" s="27" t="str">
        <f t="shared" si="47"/>
        <v>Pineapple: Studio 1</v>
      </c>
      <c r="K181" s="44">
        <f t="shared" si="75"/>
        <v>32.808399000000001</v>
      </c>
      <c r="L181" s="44">
        <f t="shared" si="75"/>
        <v>36.089238899999998</v>
      </c>
      <c r="M181" s="44">
        <f t="shared" si="71"/>
        <v>1184.030149437521</v>
      </c>
      <c r="N181" s="27">
        <v>10</v>
      </c>
      <c r="O181" s="27">
        <v>11</v>
      </c>
      <c r="P181" s="112">
        <f t="shared" si="64"/>
        <v>110</v>
      </c>
      <c r="Q181" s="76" t="s">
        <v>28</v>
      </c>
      <c r="R181" s="27" t="s">
        <v>28</v>
      </c>
      <c r="S181" s="27" t="s">
        <v>14</v>
      </c>
      <c r="T181" s="27" t="s">
        <v>28</v>
      </c>
      <c r="U181" s="27" t="s">
        <v>14</v>
      </c>
      <c r="V181" s="93" t="s">
        <v>14</v>
      </c>
      <c r="W181" s="85">
        <v>42</v>
      </c>
      <c r="X181" s="40">
        <f t="shared" si="76"/>
        <v>336</v>
      </c>
      <c r="Y181" s="40">
        <f t="shared" si="77"/>
        <v>1680</v>
      </c>
      <c r="Z181" s="45">
        <f t="shared" si="72"/>
        <v>0.38181818181818183</v>
      </c>
      <c r="AA181" s="37">
        <f t="shared" si="73"/>
        <v>3.0545454545454547</v>
      </c>
      <c r="AB181" s="70">
        <f t="shared" si="74"/>
        <v>15.272727272727273</v>
      </c>
      <c r="AC181" s="73">
        <f>W181-'Headline Stats'!$B$6</f>
        <v>12.53413461538462</v>
      </c>
      <c r="AD181" s="34">
        <f>X181-'Headline Stats'!$B$7</f>
        <v>111.30932475884248</v>
      </c>
      <c r="AE181" s="34">
        <f>Y181-'Headline Stats'!$B$8</f>
        <v>594.19677419354844</v>
      </c>
      <c r="AF181" s="34">
        <f>Z181-'Headline Stats'!$B$13</f>
        <v>-7.2089098146748964E-2</v>
      </c>
      <c r="AG181" s="34">
        <f>AA181-'Headline Stats'!$B$14</f>
        <v>-0.286128317069966</v>
      </c>
      <c r="AH181" s="69">
        <f>AB181-'Headline Stats'!$B$15</f>
        <v>-0.88687720578719365</v>
      </c>
      <c r="AI181" s="76" t="s">
        <v>603</v>
      </c>
    </row>
    <row r="182" spans="1:35" x14ac:dyDescent="0.25">
      <c r="A182" s="41" t="s">
        <v>513</v>
      </c>
      <c r="B182" s="27" t="s">
        <v>514</v>
      </c>
      <c r="C182" s="27" t="s">
        <v>515</v>
      </c>
      <c r="D182" s="27"/>
      <c r="E182" s="54" t="s">
        <v>516</v>
      </c>
      <c r="F182" s="27" t="s">
        <v>53</v>
      </c>
      <c r="G182" s="26" t="s">
        <v>517</v>
      </c>
      <c r="H182" s="103" t="s">
        <v>410</v>
      </c>
      <c r="I182" s="76" t="s">
        <v>128</v>
      </c>
      <c r="J182" s="27" t="str">
        <f t="shared" si="47"/>
        <v>Pineapple: Studio 2</v>
      </c>
      <c r="K182" s="44">
        <f t="shared" si="75"/>
        <v>36.089238899999998</v>
      </c>
      <c r="L182" s="44">
        <f t="shared" si="75"/>
        <v>19.685039400000001</v>
      </c>
      <c r="M182" s="44">
        <f t="shared" si="71"/>
        <v>710.41808966251267</v>
      </c>
      <c r="N182" s="27">
        <v>11</v>
      </c>
      <c r="O182" s="27">
        <v>6</v>
      </c>
      <c r="P182" s="112">
        <f t="shared" si="64"/>
        <v>66</v>
      </c>
      <c r="Q182" s="76" t="s">
        <v>28</v>
      </c>
      <c r="R182" s="27" t="s">
        <v>28</v>
      </c>
      <c r="S182" s="27" t="s">
        <v>14</v>
      </c>
      <c r="T182" s="27" t="s">
        <v>28</v>
      </c>
      <c r="U182" s="27" t="s">
        <v>14</v>
      </c>
      <c r="V182" s="93" t="s">
        <v>14</v>
      </c>
      <c r="W182" s="85">
        <v>35</v>
      </c>
      <c r="X182" s="40">
        <f t="shared" si="76"/>
        <v>280</v>
      </c>
      <c r="Y182" s="40">
        <f t="shared" si="77"/>
        <v>1400</v>
      </c>
      <c r="Z182" s="45">
        <f t="shared" si="72"/>
        <v>0.53030303030303028</v>
      </c>
      <c r="AA182" s="37">
        <f t="shared" si="73"/>
        <v>4.2424242424242422</v>
      </c>
      <c r="AB182" s="70">
        <f t="shared" si="74"/>
        <v>21.212121212121211</v>
      </c>
      <c r="AC182" s="73">
        <f>W182-'Headline Stats'!$B$6</f>
        <v>5.5341346153846196</v>
      </c>
      <c r="AD182" s="34">
        <f>X182-'Headline Stats'!$B$7</f>
        <v>55.309324758842479</v>
      </c>
      <c r="AE182" s="34">
        <f>Y182-'Headline Stats'!$B$8</f>
        <v>314.19677419354844</v>
      </c>
      <c r="AF182" s="34">
        <f>Z182-'Headline Stats'!$B$13</f>
        <v>7.6395750338099477E-2</v>
      </c>
      <c r="AG182" s="34">
        <f>AA182-'Headline Stats'!$B$14</f>
        <v>0.90175047080882154</v>
      </c>
      <c r="AH182" s="69">
        <f>AB182-'Headline Stats'!$B$15</f>
        <v>5.052516733606744</v>
      </c>
      <c r="AI182" s="76" t="s">
        <v>603</v>
      </c>
    </row>
    <row r="183" spans="1:35" x14ac:dyDescent="0.25">
      <c r="A183" s="41" t="s">
        <v>513</v>
      </c>
      <c r="B183" s="27" t="s">
        <v>514</v>
      </c>
      <c r="C183" s="27" t="s">
        <v>515</v>
      </c>
      <c r="D183" s="27"/>
      <c r="E183" s="54" t="s">
        <v>516</v>
      </c>
      <c r="F183" s="27" t="s">
        <v>53</v>
      </c>
      <c r="G183" s="26" t="s">
        <v>517</v>
      </c>
      <c r="H183" s="103" t="s">
        <v>410</v>
      </c>
      <c r="I183" s="76" t="s">
        <v>117</v>
      </c>
      <c r="J183" s="27" t="str">
        <f t="shared" si="47"/>
        <v>Pineapple: Studio 5</v>
      </c>
      <c r="K183" s="44">
        <f t="shared" si="75"/>
        <v>19.685039400000001</v>
      </c>
      <c r="L183" s="44">
        <f t="shared" si="75"/>
        <v>26.246719200000001</v>
      </c>
      <c r="M183" s="44">
        <f t="shared" si="71"/>
        <v>516.66770157273652</v>
      </c>
      <c r="N183" s="27">
        <v>6</v>
      </c>
      <c r="O183" s="27">
        <v>8</v>
      </c>
      <c r="P183" s="112">
        <f t="shared" si="64"/>
        <v>48</v>
      </c>
      <c r="Q183" s="76" t="s">
        <v>28</v>
      </c>
      <c r="R183" s="27" t="s">
        <v>28</v>
      </c>
      <c r="S183" s="27" t="s">
        <v>14</v>
      </c>
      <c r="T183" s="27" t="s">
        <v>28</v>
      </c>
      <c r="U183" s="27" t="s">
        <v>14</v>
      </c>
      <c r="V183" s="93" t="s">
        <v>14</v>
      </c>
      <c r="W183" s="85">
        <v>28</v>
      </c>
      <c r="X183" s="40">
        <f t="shared" si="76"/>
        <v>224</v>
      </c>
      <c r="Y183" s="40">
        <f t="shared" si="77"/>
        <v>1120</v>
      </c>
      <c r="Z183" s="45">
        <f t="shared" si="72"/>
        <v>0.58333333333333337</v>
      </c>
      <c r="AA183" s="37">
        <f t="shared" si="73"/>
        <v>4.666666666666667</v>
      </c>
      <c r="AB183" s="70">
        <f t="shared" si="74"/>
        <v>23.333333333333332</v>
      </c>
      <c r="AC183" s="73">
        <f>W183-'Headline Stats'!$B$6</f>
        <v>-1.4658653846153804</v>
      </c>
      <c r="AD183" s="34">
        <f>X183-'Headline Stats'!$B$7</f>
        <v>-0.69067524115752121</v>
      </c>
      <c r="AE183" s="34">
        <f>Y183-'Headline Stats'!$B$8</f>
        <v>34.196774193548436</v>
      </c>
      <c r="AF183" s="34">
        <f>Z183-'Headline Stats'!$B$13</f>
        <v>0.12942605336840257</v>
      </c>
      <c r="AG183" s="34">
        <f>AA183-'Headline Stats'!$B$14</f>
        <v>1.3259928950512463</v>
      </c>
      <c r="AH183" s="69">
        <f>AB183-'Headline Stats'!$B$15</f>
        <v>7.1737288548188651</v>
      </c>
      <c r="AI183" s="76" t="s">
        <v>603</v>
      </c>
    </row>
    <row r="184" spans="1:35" x14ac:dyDescent="0.25">
      <c r="A184" s="41" t="s">
        <v>513</v>
      </c>
      <c r="B184" s="27" t="s">
        <v>514</v>
      </c>
      <c r="C184" s="27" t="s">
        <v>515</v>
      </c>
      <c r="D184" s="27"/>
      <c r="E184" s="54" t="s">
        <v>516</v>
      </c>
      <c r="F184" s="27" t="s">
        <v>53</v>
      </c>
      <c r="G184" s="26" t="s">
        <v>517</v>
      </c>
      <c r="H184" s="103" t="s">
        <v>410</v>
      </c>
      <c r="I184" s="76" t="s">
        <v>247</v>
      </c>
      <c r="J184" s="27" t="str">
        <f t="shared" si="47"/>
        <v>Pineapple: Studio 6</v>
      </c>
      <c r="K184" s="44">
        <f t="shared" si="75"/>
        <v>19.685039400000001</v>
      </c>
      <c r="L184" s="44">
        <f t="shared" si="75"/>
        <v>26.246719200000001</v>
      </c>
      <c r="M184" s="44">
        <f t="shared" si="71"/>
        <v>516.66770157273652</v>
      </c>
      <c r="N184" s="27">
        <v>6</v>
      </c>
      <c r="O184" s="27">
        <v>8</v>
      </c>
      <c r="P184" s="112">
        <f t="shared" si="64"/>
        <v>48</v>
      </c>
      <c r="Q184" s="76" t="s">
        <v>28</v>
      </c>
      <c r="R184" s="27" t="s">
        <v>28</v>
      </c>
      <c r="S184" s="27" t="s">
        <v>14</v>
      </c>
      <c r="T184" s="27" t="s">
        <v>28</v>
      </c>
      <c r="U184" s="27" t="s">
        <v>14</v>
      </c>
      <c r="V184" s="93" t="s">
        <v>14</v>
      </c>
      <c r="W184" s="85">
        <v>28</v>
      </c>
      <c r="X184" s="40">
        <f t="shared" si="76"/>
        <v>224</v>
      </c>
      <c r="Y184" s="40">
        <f t="shared" si="77"/>
        <v>1120</v>
      </c>
      <c r="Z184" s="45">
        <f t="shared" si="72"/>
        <v>0.58333333333333337</v>
      </c>
      <c r="AA184" s="37">
        <f t="shared" si="73"/>
        <v>4.666666666666667</v>
      </c>
      <c r="AB184" s="70">
        <f t="shared" si="74"/>
        <v>23.333333333333332</v>
      </c>
      <c r="AC184" s="73">
        <f>W184-'Headline Stats'!$B$6</f>
        <v>-1.4658653846153804</v>
      </c>
      <c r="AD184" s="34">
        <f>X184-'Headline Stats'!$B$7</f>
        <v>-0.69067524115752121</v>
      </c>
      <c r="AE184" s="34">
        <f>Y184-'Headline Stats'!$B$8</f>
        <v>34.196774193548436</v>
      </c>
      <c r="AF184" s="34">
        <f>Z184-'Headline Stats'!$B$13</f>
        <v>0.12942605336840257</v>
      </c>
      <c r="AG184" s="34">
        <f>AA184-'Headline Stats'!$B$14</f>
        <v>1.3259928950512463</v>
      </c>
      <c r="AH184" s="69">
        <f>AB184-'Headline Stats'!$B$15</f>
        <v>7.1737288548188651</v>
      </c>
      <c r="AI184" s="76" t="s">
        <v>603</v>
      </c>
    </row>
    <row r="185" spans="1:35" x14ac:dyDescent="0.25">
      <c r="A185" s="41" t="s">
        <v>513</v>
      </c>
      <c r="B185" s="27" t="s">
        <v>514</v>
      </c>
      <c r="C185" s="27" t="s">
        <v>515</v>
      </c>
      <c r="D185" s="27"/>
      <c r="E185" s="54" t="s">
        <v>516</v>
      </c>
      <c r="F185" s="27" t="s">
        <v>53</v>
      </c>
      <c r="G185" s="26" t="s">
        <v>517</v>
      </c>
      <c r="H185" s="103" t="s">
        <v>410</v>
      </c>
      <c r="I185" s="76" t="s">
        <v>518</v>
      </c>
      <c r="J185" s="27" t="str">
        <f t="shared" si="47"/>
        <v>Pineapple: Studio 7</v>
      </c>
      <c r="K185" s="44">
        <f t="shared" si="75"/>
        <v>62.335958099999999</v>
      </c>
      <c r="L185" s="44">
        <f t="shared" si="75"/>
        <v>29.527559100000001</v>
      </c>
      <c r="M185" s="44">
        <f t="shared" si="71"/>
        <v>1840.6286868528737</v>
      </c>
      <c r="N185" s="27">
        <v>19</v>
      </c>
      <c r="O185" s="27">
        <v>9</v>
      </c>
      <c r="P185" s="112">
        <f t="shared" si="64"/>
        <v>171</v>
      </c>
      <c r="Q185" s="76" t="s">
        <v>28</v>
      </c>
      <c r="R185" s="27" t="s">
        <v>28</v>
      </c>
      <c r="S185" s="27" t="s">
        <v>14</v>
      </c>
      <c r="T185" s="27" t="s">
        <v>28</v>
      </c>
      <c r="U185" s="27" t="s">
        <v>14</v>
      </c>
      <c r="V185" s="93" t="s">
        <v>14</v>
      </c>
      <c r="W185" s="85">
        <v>50</v>
      </c>
      <c r="X185" s="40">
        <f t="shared" si="76"/>
        <v>400</v>
      </c>
      <c r="Y185" s="40">
        <f t="shared" si="77"/>
        <v>2000</v>
      </c>
      <c r="Z185" s="45">
        <f t="shared" si="72"/>
        <v>0.29239766081871343</v>
      </c>
      <c r="AA185" s="37">
        <f t="shared" si="73"/>
        <v>2.3391812865497075</v>
      </c>
      <c r="AB185" s="70">
        <f t="shared" si="74"/>
        <v>11.695906432748538</v>
      </c>
      <c r="AC185" s="73">
        <f>W185-'Headline Stats'!$B$6</f>
        <v>20.53413461538462</v>
      </c>
      <c r="AD185" s="34">
        <f>X185-'Headline Stats'!$B$7</f>
        <v>175.30932475884248</v>
      </c>
      <c r="AE185" s="34">
        <f>Y185-'Headline Stats'!$B$8</f>
        <v>914.19677419354844</v>
      </c>
      <c r="AF185" s="34">
        <f>Z185-'Headline Stats'!$B$13</f>
        <v>-0.16150961914621736</v>
      </c>
      <c r="AG185" s="34">
        <f>AA185-'Headline Stats'!$B$14</f>
        <v>-1.0014924850657132</v>
      </c>
      <c r="AH185" s="69">
        <f>AB185-'Headline Stats'!$B$15</f>
        <v>-4.4636980457659288</v>
      </c>
      <c r="AI185" s="76" t="s">
        <v>603</v>
      </c>
    </row>
    <row r="186" spans="1:35" x14ac:dyDescent="0.25">
      <c r="A186" s="41" t="s">
        <v>513</v>
      </c>
      <c r="B186" s="27" t="s">
        <v>514</v>
      </c>
      <c r="C186" s="27" t="s">
        <v>515</v>
      </c>
      <c r="D186" s="27"/>
      <c r="E186" s="54" t="s">
        <v>516</v>
      </c>
      <c r="F186" s="27" t="s">
        <v>53</v>
      </c>
      <c r="G186" s="26" t="s">
        <v>517</v>
      </c>
      <c r="H186" s="103" t="s">
        <v>410</v>
      </c>
      <c r="I186" s="76" t="s">
        <v>520</v>
      </c>
      <c r="J186" s="27" t="str">
        <f t="shared" si="47"/>
        <v>Pineapple: Studio 9</v>
      </c>
      <c r="K186" s="44">
        <f t="shared" si="75"/>
        <v>32.808399000000001</v>
      </c>
      <c r="L186" s="44">
        <f t="shared" si="75"/>
        <v>42.650918700000005</v>
      </c>
      <c r="M186" s="44">
        <f t="shared" si="71"/>
        <v>1399.3083584261615</v>
      </c>
      <c r="N186" s="27">
        <v>10</v>
      </c>
      <c r="O186" s="27">
        <v>13</v>
      </c>
      <c r="P186" s="112">
        <f t="shared" si="64"/>
        <v>130</v>
      </c>
      <c r="Q186" s="76" t="s">
        <v>28</v>
      </c>
      <c r="R186" s="27" t="s">
        <v>28</v>
      </c>
      <c r="S186" s="27" t="s">
        <v>14</v>
      </c>
      <c r="T186" s="27" t="s">
        <v>28</v>
      </c>
      <c r="U186" s="27" t="s">
        <v>14</v>
      </c>
      <c r="V186" s="93" t="s">
        <v>14</v>
      </c>
      <c r="W186" s="85">
        <v>42</v>
      </c>
      <c r="X186" s="40">
        <f t="shared" si="76"/>
        <v>336</v>
      </c>
      <c r="Y186" s="40">
        <f t="shared" si="77"/>
        <v>1680</v>
      </c>
      <c r="Z186" s="45">
        <f t="shared" si="72"/>
        <v>0.32307692307692309</v>
      </c>
      <c r="AA186" s="37">
        <f t="shared" si="73"/>
        <v>2.5846153846153848</v>
      </c>
      <c r="AB186" s="70">
        <f t="shared" si="74"/>
        <v>12.923076923076923</v>
      </c>
      <c r="AC186" s="73">
        <f>W186-'Headline Stats'!$B$6</f>
        <v>12.53413461538462</v>
      </c>
      <c r="AD186" s="34">
        <f>X186-'Headline Stats'!$B$7</f>
        <v>111.30932475884248</v>
      </c>
      <c r="AE186" s="34">
        <f>Y186-'Headline Stats'!$B$8</f>
        <v>594.19677419354844</v>
      </c>
      <c r="AF186" s="34">
        <f>Z186-'Headline Stats'!$B$13</f>
        <v>-0.1308303568880077</v>
      </c>
      <c r="AG186" s="34">
        <f>AA186-'Headline Stats'!$B$14</f>
        <v>-0.75605838700003591</v>
      </c>
      <c r="AH186" s="69">
        <f>AB186-'Headline Stats'!$B$15</f>
        <v>-3.2365275554375437</v>
      </c>
      <c r="AI186" s="76" t="s">
        <v>603</v>
      </c>
    </row>
    <row r="187" spans="1:35" x14ac:dyDescent="0.25">
      <c r="A187" s="41" t="s">
        <v>513</v>
      </c>
      <c r="B187" s="27" t="s">
        <v>514</v>
      </c>
      <c r="C187" s="27" t="s">
        <v>515</v>
      </c>
      <c r="D187" s="27"/>
      <c r="E187" s="54" t="s">
        <v>516</v>
      </c>
      <c r="F187" s="27" t="s">
        <v>53</v>
      </c>
      <c r="G187" s="26" t="s">
        <v>517</v>
      </c>
      <c r="H187" s="103" t="s">
        <v>410</v>
      </c>
      <c r="I187" s="76" t="s">
        <v>248</v>
      </c>
      <c r="J187" s="27" t="str">
        <f t="shared" si="47"/>
        <v>Pineapple: Studio 10</v>
      </c>
      <c r="K187" s="44">
        <f t="shared" si="75"/>
        <v>29.527559100000001</v>
      </c>
      <c r="L187" s="44">
        <f t="shared" si="75"/>
        <v>19.685039400000001</v>
      </c>
      <c r="M187" s="44">
        <f t="shared" si="71"/>
        <v>581.25116426932857</v>
      </c>
      <c r="N187" s="27">
        <v>9</v>
      </c>
      <c r="O187" s="27">
        <v>6</v>
      </c>
      <c r="P187" s="112">
        <f t="shared" si="64"/>
        <v>54</v>
      </c>
      <c r="Q187" s="76" t="s">
        <v>28</v>
      </c>
      <c r="R187" s="27" t="s">
        <v>28</v>
      </c>
      <c r="S187" s="27" t="s">
        <v>14</v>
      </c>
      <c r="T187" s="27" t="s">
        <v>28</v>
      </c>
      <c r="U187" s="27" t="s">
        <v>14</v>
      </c>
      <c r="V187" s="93" t="s">
        <v>14</v>
      </c>
      <c r="W187" s="85">
        <v>32</v>
      </c>
      <c r="X187" s="40">
        <f t="shared" si="76"/>
        <v>256</v>
      </c>
      <c r="Y187" s="40">
        <f t="shared" si="77"/>
        <v>1280</v>
      </c>
      <c r="Z187" s="45">
        <f t="shared" si="72"/>
        <v>0.59259259259259256</v>
      </c>
      <c r="AA187" s="37">
        <f t="shared" si="73"/>
        <v>4.7407407407407405</v>
      </c>
      <c r="AB187" s="70">
        <f t="shared" si="74"/>
        <v>23.703703703703702</v>
      </c>
      <c r="AC187" s="73">
        <f>W187-'Headline Stats'!$B$6</f>
        <v>2.5341346153846196</v>
      </c>
      <c r="AD187" s="34">
        <f>X187-'Headline Stats'!$B$7</f>
        <v>31.309324758842479</v>
      </c>
      <c r="AE187" s="34">
        <f>Y187-'Headline Stats'!$B$8</f>
        <v>194.19677419354844</v>
      </c>
      <c r="AF187" s="34">
        <f>Z187-'Headline Stats'!$B$13</f>
        <v>0.13868531262766176</v>
      </c>
      <c r="AG187" s="34">
        <f>AA187-'Headline Stats'!$B$14</f>
        <v>1.4000669691253198</v>
      </c>
      <c r="AH187" s="69">
        <f>AB187-'Headline Stats'!$B$15</f>
        <v>7.5440992251892354</v>
      </c>
      <c r="AI187" s="76" t="s">
        <v>603</v>
      </c>
    </row>
    <row r="188" spans="1:35" x14ac:dyDescent="0.25">
      <c r="A188" s="41" t="s">
        <v>513</v>
      </c>
      <c r="B188" s="27" t="s">
        <v>514</v>
      </c>
      <c r="C188" s="27" t="s">
        <v>515</v>
      </c>
      <c r="D188" s="27"/>
      <c r="E188" s="54" t="s">
        <v>516</v>
      </c>
      <c r="F188" s="27" t="s">
        <v>53</v>
      </c>
      <c r="G188" s="26" t="s">
        <v>517</v>
      </c>
      <c r="H188" s="103" t="s">
        <v>410</v>
      </c>
      <c r="I188" s="76" t="s">
        <v>249</v>
      </c>
      <c r="J188" s="27" t="str">
        <f t="shared" si="47"/>
        <v>Pineapple: Studio 11</v>
      </c>
      <c r="K188" s="44">
        <f t="shared" si="75"/>
        <v>59.055118200000003</v>
      </c>
      <c r="L188" s="44">
        <f t="shared" si="75"/>
        <v>29.527559100000001</v>
      </c>
      <c r="M188" s="44">
        <f t="shared" si="71"/>
        <v>1743.7534928079858</v>
      </c>
      <c r="N188" s="27">
        <v>18</v>
      </c>
      <c r="O188" s="27">
        <v>9</v>
      </c>
      <c r="P188" s="112">
        <f t="shared" si="64"/>
        <v>162</v>
      </c>
      <c r="Q188" s="76" t="s">
        <v>28</v>
      </c>
      <c r="R188" s="27" t="s">
        <v>28</v>
      </c>
      <c r="S188" s="27" t="s">
        <v>14</v>
      </c>
      <c r="T188" s="27" t="s">
        <v>28</v>
      </c>
      <c r="U188" s="27" t="s">
        <v>14</v>
      </c>
      <c r="V188" s="93" t="s">
        <v>14</v>
      </c>
      <c r="W188" s="85">
        <v>50</v>
      </c>
      <c r="X188" s="40">
        <f t="shared" si="76"/>
        <v>400</v>
      </c>
      <c r="Y188" s="40">
        <f t="shared" si="77"/>
        <v>2000</v>
      </c>
      <c r="Z188" s="45">
        <f t="shared" si="72"/>
        <v>0.30864197530864196</v>
      </c>
      <c r="AA188" s="37">
        <f t="shared" si="73"/>
        <v>2.4691358024691357</v>
      </c>
      <c r="AB188" s="70">
        <f t="shared" si="74"/>
        <v>12.345679012345679</v>
      </c>
      <c r="AC188" s="73">
        <f>W188-'Headline Stats'!$B$6</f>
        <v>20.53413461538462</v>
      </c>
      <c r="AD188" s="34">
        <f>X188-'Headline Stats'!$B$7</f>
        <v>175.30932475884248</v>
      </c>
      <c r="AE188" s="34">
        <f>Y188-'Headline Stats'!$B$8</f>
        <v>914.19677419354844</v>
      </c>
      <c r="AF188" s="34">
        <f>Z188-'Headline Stats'!$B$13</f>
        <v>-0.14526530465628884</v>
      </c>
      <c r="AG188" s="34">
        <f>AA188-'Headline Stats'!$B$14</f>
        <v>-0.87153796914628501</v>
      </c>
      <c r="AH188" s="69">
        <f>AB188-'Headline Stats'!$B$15</f>
        <v>-3.8139254661687882</v>
      </c>
      <c r="AI188" s="76" t="s">
        <v>603</v>
      </c>
    </row>
    <row r="189" spans="1:35" x14ac:dyDescent="0.25">
      <c r="A189" s="41" t="s">
        <v>513</v>
      </c>
      <c r="B189" s="27" t="s">
        <v>514</v>
      </c>
      <c r="C189" s="27" t="s">
        <v>515</v>
      </c>
      <c r="D189" s="27"/>
      <c r="E189" s="54" t="s">
        <v>516</v>
      </c>
      <c r="F189" s="27" t="s">
        <v>53</v>
      </c>
      <c r="G189" s="26" t="s">
        <v>517</v>
      </c>
      <c r="H189" s="103" t="s">
        <v>410</v>
      </c>
      <c r="I189" s="76" t="s">
        <v>521</v>
      </c>
      <c r="J189" s="27" t="str">
        <f t="shared" ref="J189:J250" si="78">A189&amp;": "&amp;I189</f>
        <v>Pineapple: Studio 12</v>
      </c>
      <c r="K189" s="44">
        <f t="shared" si="75"/>
        <v>32.808399000000001</v>
      </c>
      <c r="L189" s="44">
        <f t="shared" si="75"/>
        <v>42.650918700000005</v>
      </c>
      <c r="M189" s="44">
        <f t="shared" si="71"/>
        <v>1399.3083584261615</v>
      </c>
      <c r="N189" s="27">
        <v>10</v>
      </c>
      <c r="O189" s="27">
        <v>13</v>
      </c>
      <c r="P189" s="112">
        <f t="shared" si="64"/>
        <v>130</v>
      </c>
      <c r="Q189" s="76" t="s">
        <v>28</v>
      </c>
      <c r="R189" s="27" t="s">
        <v>28</v>
      </c>
      <c r="S189" s="27" t="s">
        <v>14</v>
      </c>
      <c r="T189" s="27" t="s">
        <v>28</v>
      </c>
      <c r="U189" s="27" t="s">
        <v>14</v>
      </c>
      <c r="V189" s="93" t="s">
        <v>14</v>
      </c>
      <c r="W189" s="85">
        <v>42</v>
      </c>
      <c r="X189" s="40">
        <f t="shared" si="76"/>
        <v>336</v>
      </c>
      <c r="Y189" s="40">
        <f t="shared" si="77"/>
        <v>1680</v>
      </c>
      <c r="Z189" s="45">
        <f t="shared" si="72"/>
        <v>0.32307692307692309</v>
      </c>
      <c r="AA189" s="37">
        <f t="shared" si="73"/>
        <v>2.5846153846153848</v>
      </c>
      <c r="AB189" s="70">
        <f t="shared" si="74"/>
        <v>12.923076923076923</v>
      </c>
      <c r="AC189" s="73">
        <f>W189-'Headline Stats'!$B$6</f>
        <v>12.53413461538462</v>
      </c>
      <c r="AD189" s="34">
        <f>X189-'Headline Stats'!$B$7</f>
        <v>111.30932475884248</v>
      </c>
      <c r="AE189" s="34">
        <f>Y189-'Headline Stats'!$B$8</f>
        <v>594.19677419354844</v>
      </c>
      <c r="AF189" s="34">
        <f>Z189-'Headline Stats'!$B$13</f>
        <v>-0.1308303568880077</v>
      </c>
      <c r="AG189" s="34">
        <f>AA189-'Headline Stats'!$B$14</f>
        <v>-0.75605838700003591</v>
      </c>
      <c r="AH189" s="69">
        <f>AB189-'Headline Stats'!$B$15</f>
        <v>-3.2365275554375437</v>
      </c>
      <c r="AI189" s="76" t="s">
        <v>603</v>
      </c>
    </row>
    <row r="190" spans="1:35" x14ac:dyDescent="0.25">
      <c r="A190" s="41" t="s">
        <v>513</v>
      </c>
      <c r="B190" s="27" t="s">
        <v>514</v>
      </c>
      <c r="C190" s="27" t="s">
        <v>515</v>
      </c>
      <c r="D190" s="27"/>
      <c r="E190" s="54" t="s">
        <v>516</v>
      </c>
      <c r="F190" s="27" t="s">
        <v>53</v>
      </c>
      <c r="G190" s="26" t="s">
        <v>517</v>
      </c>
      <c r="H190" s="103" t="s">
        <v>410</v>
      </c>
      <c r="I190" s="76" t="s">
        <v>522</v>
      </c>
      <c r="J190" s="27" t="str">
        <f t="shared" si="78"/>
        <v>Pineapple: Studio 79</v>
      </c>
      <c r="K190" s="44">
        <f t="shared" si="75"/>
        <v>59.055118200000003</v>
      </c>
      <c r="L190" s="44">
        <f t="shared" si="75"/>
        <v>29.527559100000001</v>
      </c>
      <c r="M190" s="44">
        <f t="shared" si="71"/>
        <v>1743.7534928079858</v>
      </c>
      <c r="N190" s="27">
        <v>18</v>
      </c>
      <c r="O190" s="27">
        <v>9</v>
      </c>
      <c r="P190" s="112">
        <f t="shared" si="64"/>
        <v>162</v>
      </c>
      <c r="Q190" s="76" t="s">
        <v>28</v>
      </c>
      <c r="R190" s="27" t="s">
        <v>28</v>
      </c>
      <c r="S190" s="27" t="s">
        <v>14</v>
      </c>
      <c r="T190" s="27" t="s">
        <v>28</v>
      </c>
      <c r="U190" s="27" t="s">
        <v>14</v>
      </c>
      <c r="V190" s="93" t="s">
        <v>14</v>
      </c>
      <c r="W190" s="85">
        <v>60</v>
      </c>
      <c r="X190" s="40">
        <f t="shared" si="76"/>
        <v>480</v>
      </c>
      <c r="Y190" s="40">
        <f t="shared" si="77"/>
        <v>2400</v>
      </c>
      <c r="Z190" s="45">
        <f t="shared" si="72"/>
        <v>0.37037037037037035</v>
      </c>
      <c r="AA190" s="37">
        <f t="shared" si="73"/>
        <v>2.9629629629629628</v>
      </c>
      <c r="AB190" s="70">
        <f t="shared" si="74"/>
        <v>14.814814814814815</v>
      </c>
      <c r="AC190" s="73">
        <f>W190-'Headline Stats'!$B$6</f>
        <v>30.53413461538462</v>
      </c>
      <c r="AD190" s="34">
        <f>X190-'Headline Stats'!$B$7</f>
        <v>255.30932475884248</v>
      </c>
      <c r="AE190" s="34">
        <f>Y190-'Headline Stats'!$B$8</f>
        <v>1314.1967741935484</v>
      </c>
      <c r="AF190" s="34">
        <f>Z190-'Headline Stats'!$B$13</f>
        <v>-8.3536909594560449E-2</v>
      </c>
      <c r="AG190" s="34">
        <f>AA190-'Headline Stats'!$B$14</f>
        <v>-0.37771080865245787</v>
      </c>
      <c r="AH190" s="69">
        <f>AB190-'Headline Stats'!$B$15</f>
        <v>-1.3447896636996521</v>
      </c>
      <c r="AI190" s="76" t="s">
        <v>603</v>
      </c>
    </row>
    <row r="191" spans="1:35" x14ac:dyDescent="0.25">
      <c r="A191" s="21" t="s">
        <v>689</v>
      </c>
      <c r="B191" s="21" t="s">
        <v>690</v>
      </c>
      <c r="C191" s="22" t="s">
        <v>691</v>
      </c>
      <c r="D191" s="23"/>
      <c r="E191" s="24" t="s">
        <v>694</v>
      </c>
      <c r="F191" s="26" t="s">
        <v>693</v>
      </c>
      <c r="G191" s="26" t="s">
        <v>692</v>
      </c>
      <c r="H191" s="102"/>
      <c r="I191" s="81" t="s">
        <v>695</v>
      </c>
      <c r="J191" s="27" t="str">
        <f t="shared" si="78"/>
        <v>Pleasance Theatre: Boiler Room</v>
      </c>
      <c r="K191" s="28">
        <f t="shared" si="75"/>
        <v>32.808399000000001</v>
      </c>
      <c r="L191" s="28">
        <f t="shared" si="75"/>
        <v>22.965879300000001</v>
      </c>
      <c r="M191" s="29">
        <f t="shared" si="71"/>
        <v>753.47373146024074</v>
      </c>
      <c r="N191" s="23">
        <v>10</v>
      </c>
      <c r="O191" s="23">
        <v>7</v>
      </c>
      <c r="P191" s="111">
        <f t="shared" si="64"/>
        <v>70</v>
      </c>
      <c r="Q191" s="75" t="s">
        <v>28</v>
      </c>
      <c r="R191" s="23" t="s">
        <v>28</v>
      </c>
      <c r="S191" s="23" t="s">
        <v>14</v>
      </c>
      <c r="T191" s="23" t="s">
        <v>28</v>
      </c>
      <c r="U191" s="23" t="s">
        <v>28</v>
      </c>
      <c r="V191" s="95" t="s">
        <v>28</v>
      </c>
      <c r="W191" s="83">
        <v>25</v>
      </c>
      <c r="X191" s="32">
        <v>150</v>
      </c>
      <c r="Y191" s="32">
        <v>800</v>
      </c>
      <c r="Z191" s="33">
        <f t="shared" si="72"/>
        <v>0.35714285714285715</v>
      </c>
      <c r="AA191" s="37">
        <f t="shared" si="73"/>
        <v>2.1428571428571428</v>
      </c>
      <c r="AB191" s="70">
        <f t="shared" si="74"/>
        <v>11.428571428571429</v>
      </c>
      <c r="AC191" s="73">
        <f>W191-'Headline Stats'!$B$6</f>
        <v>-4.4658653846153804</v>
      </c>
      <c r="AD191" s="34">
        <f>X191-'Headline Stats'!$B$7</f>
        <v>-74.690675241157521</v>
      </c>
      <c r="AE191" s="34">
        <f>Y191-'Headline Stats'!$B$8</f>
        <v>-285.80322580645156</v>
      </c>
      <c r="AF191" s="34">
        <f>Z191-'Headline Stats'!$B$13</f>
        <v>-9.6764422822073648E-2</v>
      </c>
      <c r="AG191" s="34">
        <f>AA191-'Headline Stats'!$B$14</f>
        <v>-1.1978166287582779</v>
      </c>
      <c r="AH191" s="69">
        <f>AB191-'Headline Stats'!$B$15</f>
        <v>-4.7310330499430382</v>
      </c>
      <c r="AI191" s="75" t="s">
        <v>697</v>
      </c>
    </row>
    <row r="192" spans="1:35" x14ac:dyDescent="0.25">
      <c r="A192" s="21" t="s">
        <v>689</v>
      </c>
      <c r="B192" s="21" t="s">
        <v>690</v>
      </c>
      <c r="C192" s="22" t="s">
        <v>691</v>
      </c>
      <c r="D192" s="23"/>
      <c r="E192" s="24" t="s">
        <v>694</v>
      </c>
      <c r="F192" s="26" t="s">
        <v>693</v>
      </c>
      <c r="G192" s="26" t="s">
        <v>692</v>
      </c>
      <c r="H192" s="102"/>
      <c r="I192" s="81" t="s">
        <v>696</v>
      </c>
      <c r="J192" s="27" t="str">
        <f t="shared" si="78"/>
        <v>Pleasance Theatre: White Room</v>
      </c>
      <c r="K192" s="28">
        <f t="shared" si="75"/>
        <v>26.246719200000001</v>
      </c>
      <c r="L192" s="28">
        <f t="shared" si="75"/>
        <v>13.123359600000001</v>
      </c>
      <c r="M192" s="29">
        <f t="shared" si="71"/>
        <v>344.44513438182435</v>
      </c>
      <c r="N192" s="23">
        <v>8</v>
      </c>
      <c r="O192" s="23">
        <v>4</v>
      </c>
      <c r="P192" s="111">
        <f t="shared" si="64"/>
        <v>32</v>
      </c>
      <c r="Q192" s="75" t="s">
        <v>28</v>
      </c>
      <c r="R192" s="23" t="s">
        <v>28</v>
      </c>
      <c r="S192" s="23" t="s">
        <v>28</v>
      </c>
      <c r="T192" s="23" t="s">
        <v>28</v>
      </c>
      <c r="U192" s="23" t="s">
        <v>28</v>
      </c>
      <c r="V192" s="95" t="s">
        <v>28</v>
      </c>
      <c r="W192" s="83">
        <v>25</v>
      </c>
      <c r="X192" s="32">
        <v>75</v>
      </c>
      <c r="Y192" s="32">
        <v>400</v>
      </c>
      <c r="Z192" s="33">
        <f t="shared" si="72"/>
        <v>0.78125</v>
      </c>
      <c r="AA192" s="37">
        <f t="shared" si="73"/>
        <v>2.34375</v>
      </c>
      <c r="AB192" s="70">
        <f t="shared" si="74"/>
        <v>12.5</v>
      </c>
      <c r="AC192" s="73">
        <f>W192-'Headline Stats'!$B$6</f>
        <v>-4.4658653846153804</v>
      </c>
      <c r="AD192" s="34">
        <f>X192-'Headline Stats'!$B$7</f>
        <v>-149.69067524115752</v>
      </c>
      <c r="AE192" s="34">
        <f>Y192-'Headline Stats'!$B$8</f>
        <v>-685.80322580645156</v>
      </c>
      <c r="AF192" s="34">
        <f>Z192-'Headline Stats'!$B$13</f>
        <v>0.3273427200350692</v>
      </c>
      <c r="AG192" s="34">
        <f>AA192-'Headline Stats'!$B$14</f>
        <v>-0.99692377161542067</v>
      </c>
      <c r="AH192" s="69">
        <f>AB192-'Headline Stats'!$B$15</f>
        <v>-3.659604478514467</v>
      </c>
      <c r="AI192" s="75" t="s">
        <v>697</v>
      </c>
    </row>
    <row r="193" spans="1:35" x14ac:dyDescent="0.25">
      <c r="A193" s="21" t="s">
        <v>741</v>
      </c>
      <c r="B193" s="21" t="s">
        <v>742</v>
      </c>
      <c r="C193" s="22" t="s">
        <v>743</v>
      </c>
      <c r="D193" s="23"/>
      <c r="E193" s="24" t="s">
        <v>744</v>
      </c>
      <c r="F193" s="26" t="s">
        <v>745</v>
      </c>
      <c r="G193" s="26" t="s">
        <v>746</v>
      </c>
      <c r="H193" s="102" t="s">
        <v>449</v>
      </c>
      <c r="I193" s="81" t="s">
        <v>386</v>
      </c>
      <c r="J193" s="27" t="str">
        <f t="shared" si="78"/>
        <v>Polka Theatre: Rehearsal Room</v>
      </c>
      <c r="K193" s="28">
        <f t="shared" si="75"/>
        <v>32.808399000000001</v>
      </c>
      <c r="L193" s="28">
        <f t="shared" si="75"/>
        <v>29.527559100000001</v>
      </c>
      <c r="M193" s="29">
        <f t="shared" si="71"/>
        <v>968.75194044888099</v>
      </c>
      <c r="N193" s="23">
        <v>10</v>
      </c>
      <c r="O193" s="23">
        <v>9</v>
      </c>
      <c r="P193" s="111">
        <f t="shared" si="64"/>
        <v>90</v>
      </c>
      <c r="Q193" s="75" t="s">
        <v>28</v>
      </c>
      <c r="R193" s="23" t="s">
        <v>28</v>
      </c>
      <c r="S193" s="23" t="s">
        <v>28</v>
      </c>
      <c r="T193" s="23" t="s">
        <v>28</v>
      </c>
      <c r="U193" s="23" t="s">
        <v>28</v>
      </c>
      <c r="V193" s="95" t="s">
        <v>28</v>
      </c>
      <c r="W193" s="87">
        <v>16</v>
      </c>
      <c r="X193" s="50">
        <f>W193*8</f>
        <v>128</v>
      </c>
      <c r="Y193" s="50">
        <f>X193*5</f>
        <v>640</v>
      </c>
      <c r="Z193" s="33">
        <f t="shared" si="72"/>
        <v>0.17777777777777778</v>
      </c>
      <c r="AA193" s="37">
        <f t="shared" si="73"/>
        <v>1.4222222222222223</v>
      </c>
      <c r="AB193" s="70">
        <f t="shared" si="74"/>
        <v>7.1111111111111107</v>
      </c>
      <c r="AC193" s="73">
        <f>W193-'Headline Stats'!$B$6</f>
        <v>-13.46586538461538</v>
      </c>
      <c r="AD193" s="34">
        <f>X193-'Headline Stats'!$B$7</f>
        <v>-96.690675241157521</v>
      </c>
      <c r="AE193" s="34">
        <f>Y193-'Headline Stats'!$B$8</f>
        <v>-445.80322580645156</v>
      </c>
      <c r="AF193" s="34">
        <f>Z193-'Headline Stats'!$B$13</f>
        <v>-0.27612950218715304</v>
      </c>
      <c r="AG193" s="34">
        <f>AA193-'Headline Stats'!$B$14</f>
        <v>-1.9184515493931984</v>
      </c>
      <c r="AH193" s="69">
        <f>AB193-'Headline Stats'!$B$15</f>
        <v>-9.0484933674033563</v>
      </c>
      <c r="AI193" s="75"/>
    </row>
    <row r="194" spans="1:35" x14ac:dyDescent="0.25">
      <c r="A194" s="55" t="s">
        <v>538</v>
      </c>
      <c r="B194" s="55" t="s">
        <v>539</v>
      </c>
      <c r="C194" s="56" t="s">
        <v>540</v>
      </c>
      <c r="D194" s="55"/>
      <c r="E194" s="55" t="s">
        <v>541</v>
      </c>
      <c r="F194" s="26" t="s">
        <v>542</v>
      </c>
      <c r="G194" s="26" t="s">
        <v>543</v>
      </c>
      <c r="H194" s="106" t="s">
        <v>24</v>
      </c>
      <c r="I194" s="81" t="s">
        <v>246</v>
      </c>
      <c r="J194" s="27" t="str">
        <f t="shared" si="78"/>
        <v xml:space="preserve">Precinct Theatre: Studio </v>
      </c>
      <c r="K194" s="44">
        <f t="shared" si="75"/>
        <v>29.527559100000001</v>
      </c>
      <c r="L194" s="44">
        <f t="shared" si="75"/>
        <v>26.246719200000001</v>
      </c>
      <c r="M194" s="44">
        <f t="shared" si="71"/>
        <v>775.00155235910483</v>
      </c>
      <c r="N194" s="46">
        <v>9</v>
      </c>
      <c r="O194" s="46">
        <v>8</v>
      </c>
      <c r="P194" s="111">
        <f t="shared" si="64"/>
        <v>72</v>
      </c>
      <c r="Q194" s="81" t="s">
        <v>14</v>
      </c>
      <c r="R194" s="46" t="s">
        <v>28</v>
      </c>
      <c r="S194" s="46" t="s">
        <v>14</v>
      </c>
      <c r="T194" s="46" t="s">
        <v>14</v>
      </c>
      <c r="U194" s="46" t="s">
        <v>28</v>
      </c>
      <c r="V194" s="99" t="s">
        <v>14</v>
      </c>
      <c r="W194" s="87">
        <v>15</v>
      </c>
      <c r="X194" s="40">
        <f>W194*8</f>
        <v>120</v>
      </c>
      <c r="Y194" s="40">
        <f>X194*5</f>
        <v>600</v>
      </c>
      <c r="Z194" s="45">
        <f t="shared" si="72"/>
        <v>0.20833333333333334</v>
      </c>
      <c r="AA194" s="37">
        <f t="shared" si="73"/>
        <v>1.6666666666666667</v>
      </c>
      <c r="AB194" s="70">
        <f t="shared" si="74"/>
        <v>8.3333333333333339</v>
      </c>
      <c r="AC194" s="73">
        <f>W194-'Headline Stats'!$B$6</f>
        <v>-14.46586538461538</v>
      </c>
      <c r="AD194" s="34">
        <f>X194-'Headline Stats'!$B$7</f>
        <v>-104.69067524115752</v>
      </c>
      <c r="AE194" s="34">
        <f>Y194-'Headline Stats'!$B$8</f>
        <v>-485.80322580645156</v>
      </c>
      <c r="AF194" s="34">
        <f>Z194-'Headline Stats'!$B$13</f>
        <v>-0.24557394663159746</v>
      </c>
      <c r="AG194" s="34">
        <f>AA194-'Headline Stats'!$B$14</f>
        <v>-1.6740071049487539</v>
      </c>
      <c r="AH194" s="69">
        <f>AB194-'Headline Stats'!$B$15</f>
        <v>-7.8262711451811331</v>
      </c>
      <c r="AI194" s="75" t="s">
        <v>544</v>
      </c>
    </row>
    <row r="195" spans="1:35" x14ac:dyDescent="0.25">
      <c r="A195" s="21" t="s">
        <v>578</v>
      </c>
      <c r="B195" s="21" t="s">
        <v>579</v>
      </c>
      <c r="C195" s="22" t="s">
        <v>580</v>
      </c>
      <c r="D195" s="23"/>
      <c r="E195" s="21" t="s">
        <v>581</v>
      </c>
      <c r="F195" s="25" t="s">
        <v>582</v>
      </c>
      <c r="G195" s="26" t="s">
        <v>583</v>
      </c>
      <c r="H195" s="106" t="s">
        <v>53</v>
      </c>
      <c r="I195" s="81" t="s">
        <v>584</v>
      </c>
      <c r="J195" s="27" t="str">
        <f t="shared" si="78"/>
        <v>RADA: Max Reinhart</v>
      </c>
      <c r="K195" s="44">
        <f t="shared" ref="K195:L217" si="79">N195*3.2808399</f>
        <v>40.68241476</v>
      </c>
      <c r="L195" s="44">
        <f t="shared" si="79"/>
        <v>17.06036748</v>
      </c>
      <c r="M195" s="44">
        <f t="shared" si="71"/>
        <v>694.05694577937606</v>
      </c>
      <c r="N195" s="23">
        <v>12.4</v>
      </c>
      <c r="O195" s="23">
        <v>5.2</v>
      </c>
      <c r="P195" s="111">
        <f t="shared" si="64"/>
        <v>64.48</v>
      </c>
      <c r="Q195" s="81" t="s">
        <v>28</v>
      </c>
      <c r="R195" s="23" t="s">
        <v>28</v>
      </c>
      <c r="S195" s="23" t="s">
        <v>14</v>
      </c>
      <c r="T195" s="23" t="s">
        <v>28</v>
      </c>
      <c r="U195" s="23" t="s">
        <v>14</v>
      </c>
      <c r="V195" s="95" t="s">
        <v>14</v>
      </c>
      <c r="W195" s="87">
        <v>27</v>
      </c>
      <c r="X195" s="32">
        <v>198</v>
      </c>
      <c r="Y195" s="50">
        <f t="shared" ref="Y195:Y232" si="80">X195*5</f>
        <v>990</v>
      </c>
      <c r="Z195" s="33">
        <f t="shared" si="72"/>
        <v>0.41873449131513646</v>
      </c>
      <c r="AA195" s="37">
        <f t="shared" si="73"/>
        <v>3.0707196029776673</v>
      </c>
      <c r="AB195" s="70">
        <f t="shared" si="74"/>
        <v>15.353598014888336</v>
      </c>
      <c r="AC195" s="73">
        <f>W195-'Headline Stats'!$B$6</f>
        <v>-2.4658653846153804</v>
      </c>
      <c r="AD195" s="34">
        <f>X195-'Headline Stats'!$B$7</f>
        <v>-26.690675241157521</v>
      </c>
      <c r="AE195" s="34">
        <f>Y195-'Headline Stats'!$B$8</f>
        <v>-95.803225806451564</v>
      </c>
      <c r="AF195" s="34">
        <f>Z195-'Headline Stats'!$B$13</f>
        <v>-3.517278864979434E-2</v>
      </c>
      <c r="AG195" s="34">
        <f>AA195-'Headline Stats'!$B$14</f>
        <v>-0.26995416863775334</v>
      </c>
      <c r="AH195" s="69">
        <f>AB195-'Headline Stats'!$B$15</f>
        <v>-0.80600646362613126</v>
      </c>
      <c r="AI195" s="75" t="s">
        <v>603</v>
      </c>
    </row>
    <row r="196" spans="1:35" x14ac:dyDescent="0.25">
      <c r="A196" s="21" t="s">
        <v>578</v>
      </c>
      <c r="B196" s="21" t="s">
        <v>579</v>
      </c>
      <c r="C196" s="22" t="s">
        <v>580</v>
      </c>
      <c r="D196" s="23"/>
      <c r="E196" s="21" t="s">
        <v>581</v>
      </c>
      <c r="F196" s="25" t="s">
        <v>582</v>
      </c>
      <c r="G196" s="26" t="s">
        <v>583</v>
      </c>
      <c r="H196" s="106" t="s">
        <v>53</v>
      </c>
      <c r="I196" s="81" t="s">
        <v>585</v>
      </c>
      <c r="J196" s="27" t="str">
        <f t="shared" si="78"/>
        <v>RADA: AR2</v>
      </c>
      <c r="K196" s="44">
        <f t="shared" si="79"/>
        <v>40.68241476</v>
      </c>
      <c r="L196" s="44">
        <f t="shared" si="79"/>
        <v>16.076115510000001</v>
      </c>
      <c r="M196" s="44">
        <f t="shared" si="71"/>
        <v>654.01519890748898</v>
      </c>
      <c r="N196" s="23">
        <v>12.4</v>
      </c>
      <c r="O196" s="23">
        <v>4.9000000000000004</v>
      </c>
      <c r="P196" s="111">
        <f t="shared" si="64"/>
        <v>60.760000000000005</v>
      </c>
      <c r="Q196" s="75" t="s">
        <v>28</v>
      </c>
      <c r="R196" s="23" t="s">
        <v>28</v>
      </c>
      <c r="S196" s="23" t="s">
        <v>14</v>
      </c>
      <c r="T196" s="23" t="s">
        <v>28</v>
      </c>
      <c r="U196" s="23" t="s">
        <v>14</v>
      </c>
      <c r="V196" s="95" t="s">
        <v>14</v>
      </c>
      <c r="W196" s="87">
        <v>27</v>
      </c>
      <c r="X196" s="32">
        <v>198</v>
      </c>
      <c r="Y196" s="50">
        <f t="shared" si="80"/>
        <v>990</v>
      </c>
      <c r="Z196" s="33">
        <f t="shared" si="72"/>
        <v>0.44437129690585908</v>
      </c>
      <c r="AA196" s="37">
        <f t="shared" si="73"/>
        <v>3.2587228439763001</v>
      </c>
      <c r="AB196" s="70">
        <f t="shared" si="74"/>
        <v>16.293614219881501</v>
      </c>
      <c r="AC196" s="73">
        <f>W196-'Headline Stats'!$B$6</f>
        <v>-2.4658653846153804</v>
      </c>
      <c r="AD196" s="34">
        <f>X196-'Headline Stats'!$B$7</f>
        <v>-26.690675241157521</v>
      </c>
      <c r="AE196" s="34">
        <f>Y196-'Headline Stats'!$B$8</f>
        <v>-95.803225806451564</v>
      </c>
      <c r="AF196" s="34">
        <f>Z196-'Headline Stats'!$B$13</f>
        <v>-9.5359830590717176E-3</v>
      </c>
      <c r="AG196" s="34">
        <f>AA196-'Headline Stats'!$B$14</f>
        <v>-8.1950927639120597E-2</v>
      </c>
      <c r="AH196" s="69">
        <f>AB196-'Headline Stats'!$B$15</f>
        <v>0.13400974136703425</v>
      </c>
      <c r="AI196" s="75" t="s">
        <v>603</v>
      </c>
    </row>
    <row r="197" spans="1:35" x14ac:dyDescent="0.25">
      <c r="A197" s="21" t="s">
        <v>578</v>
      </c>
      <c r="B197" s="21" t="s">
        <v>579</v>
      </c>
      <c r="C197" s="22" t="s">
        <v>580</v>
      </c>
      <c r="D197" s="23"/>
      <c r="E197" s="21" t="s">
        <v>581</v>
      </c>
      <c r="F197" s="25" t="s">
        <v>582</v>
      </c>
      <c r="G197" s="26" t="s">
        <v>583</v>
      </c>
      <c r="H197" s="106" t="s">
        <v>53</v>
      </c>
      <c r="I197" s="81" t="s">
        <v>586</v>
      </c>
      <c r="J197" s="27" t="str">
        <f t="shared" si="78"/>
        <v>RADA: B25</v>
      </c>
      <c r="K197" s="44">
        <f t="shared" si="79"/>
        <v>37.72965885</v>
      </c>
      <c r="L197" s="44">
        <f t="shared" si="79"/>
        <v>26.246719200000001</v>
      </c>
      <c r="M197" s="44">
        <f t="shared" si="71"/>
        <v>990.27976134774497</v>
      </c>
      <c r="N197" s="23">
        <v>11.5</v>
      </c>
      <c r="O197" s="23">
        <v>8</v>
      </c>
      <c r="P197" s="111">
        <f t="shared" si="64"/>
        <v>92</v>
      </c>
      <c r="Q197" s="75" t="s">
        <v>28</v>
      </c>
      <c r="R197" s="23" t="s">
        <v>28</v>
      </c>
      <c r="S197" s="23" t="s">
        <v>14</v>
      </c>
      <c r="T197" s="23" t="s">
        <v>28</v>
      </c>
      <c r="U197" s="23" t="s">
        <v>14</v>
      </c>
      <c r="V197" s="95" t="s">
        <v>14</v>
      </c>
      <c r="W197" s="87">
        <v>38.5</v>
      </c>
      <c r="X197" s="32">
        <v>275</v>
      </c>
      <c r="Y197" s="50">
        <f t="shared" si="80"/>
        <v>1375</v>
      </c>
      <c r="Z197" s="33">
        <f t="shared" si="72"/>
        <v>0.41847826086956524</v>
      </c>
      <c r="AA197" s="37">
        <f t="shared" si="73"/>
        <v>2.9891304347826089</v>
      </c>
      <c r="AB197" s="70">
        <f t="shared" si="74"/>
        <v>14.945652173913043</v>
      </c>
      <c r="AC197" s="73">
        <f>W197-'Headline Stats'!$B$6</f>
        <v>9.0341346153846196</v>
      </c>
      <c r="AD197" s="34">
        <f>X197-'Headline Stats'!$B$7</f>
        <v>50.309324758842479</v>
      </c>
      <c r="AE197" s="34">
        <f>Y197-'Headline Stats'!$B$8</f>
        <v>289.19677419354844</v>
      </c>
      <c r="AF197" s="34">
        <f>Z197-'Headline Stats'!$B$13</f>
        <v>-3.5429019095365555E-2</v>
      </c>
      <c r="AG197" s="34">
        <f>AA197-'Headline Stats'!$B$14</f>
        <v>-0.3515433368328118</v>
      </c>
      <c r="AH197" s="69">
        <f>AB197-'Headline Stats'!$B$15</f>
        <v>-1.213952304601424</v>
      </c>
      <c r="AI197" s="75" t="s">
        <v>603</v>
      </c>
    </row>
    <row r="198" spans="1:35" x14ac:dyDescent="0.25">
      <c r="A198" s="21" t="s">
        <v>578</v>
      </c>
      <c r="B198" s="21" t="s">
        <v>579</v>
      </c>
      <c r="C198" s="22" t="s">
        <v>580</v>
      </c>
      <c r="D198" s="23"/>
      <c r="E198" s="21" t="s">
        <v>581</v>
      </c>
      <c r="F198" s="25" t="s">
        <v>582</v>
      </c>
      <c r="G198" s="26" t="s">
        <v>583</v>
      </c>
      <c r="H198" s="106" t="s">
        <v>53</v>
      </c>
      <c r="I198" s="81" t="s">
        <v>587</v>
      </c>
      <c r="J198" s="27" t="str">
        <f t="shared" si="78"/>
        <v>RADA: Max Rayne</v>
      </c>
      <c r="K198" s="44">
        <f t="shared" si="79"/>
        <v>41.010498750000004</v>
      </c>
      <c r="L198" s="44">
        <f t="shared" si="79"/>
        <v>17.716535460000003</v>
      </c>
      <c r="M198" s="44">
        <f t="shared" si="71"/>
        <v>726.56395533666091</v>
      </c>
      <c r="N198" s="23">
        <v>12.5</v>
      </c>
      <c r="O198" s="23">
        <v>5.4</v>
      </c>
      <c r="P198" s="111">
        <f t="shared" si="64"/>
        <v>67.5</v>
      </c>
      <c r="Q198" s="75" t="s">
        <v>28</v>
      </c>
      <c r="R198" s="23" t="s">
        <v>28</v>
      </c>
      <c r="S198" s="23" t="s">
        <v>14</v>
      </c>
      <c r="T198" s="23" t="s">
        <v>28</v>
      </c>
      <c r="U198" s="23" t="s">
        <v>14</v>
      </c>
      <c r="V198" s="95" t="s">
        <v>14</v>
      </c>
      <c r="W198" s="87">
        <v>27</v>
      </c>
      <c r="X198" s="32">
        <v>198</v>
      </c>
      <c r="Y198" s="50">
        <f t="shared" si="80"/>
        <v>990</v>
      </c>
      <c r="Z198" s="33">
        <f t="shared" si="72"/>
        <v>0.4</v>
      </c>
      <c r="AA198" s="37">
        <f t="shared" si="73"/>
        <v>2.9333333333333331</v>
      </c>
      <c r="AB198" s="70">
        <f t="shared" si="74"/>
        <v>14.666666666666666</v>
      </c>
      <c r="AC198" s="73">
        <f>W198-'Headline Stats'!$B$6</f>
        <v>-2.4658653846153804</v>
      </c>
      <c r="AD198" s="34">
        <f>X198-'Headline Stats'!$B$7</f>
        <v>-26.690675241157521</v>
      </c>
      <c r="AE198" s="34">
        <f>Y198-'Headline Stats'!$B$8</f>
        <v>-95.803225806451564</v>
      </c>
      <c r="AF198" s="34">
        <f>Z198-'Headline Stats'!$B$13</f>
        <v>-5.3907279964930777E-2</v>
      </c>
      <c r="AG198" s="34">
        <f>AA198-'Headline Stats'!$B$14</f>
        <v>-0.40734043828208755</v>
      </c>
      <c r="AH198" s="69">
        <f>AB198-'Headline Stats'!$B$15</f>
        <v>-1.4929378118478009</v>
      </c>
      <c r="AI198" s="75" t="s">
        <v>603</v>
      </c>
    </row>
    <row r="199" spans="1:35" x14ac:dyDescent="0.25">
      <c r="A199" s="21" t="s">
        <v>578</v>
      </c>
      <c r="B199" s="21" t="s">
        <v>579</v>
      </c>
      <c r="C199" s="22" t="s">
        <v>580</v>
      </c>
      <c r="D199" s="23"/>
      <c r="E199" s="21" t="s">
        <v>581</v>
      </c>
      <c r="F199" s="25" t="s">
        <v>582</v>
      </c>
      <c r="G199" s="26" t="s">
        <v>583</v>
      </c>
      <c r="H199" s="106" t="s">
        <v>53</v>
      </c>
      <c r="I199" s="81" t="s">
        <v>588</v>
      </c>
      <c r="J199" s="27" t="str">
        <f t="shared" si="78"/>
        <v>RADA: Ellen Terry</v>
      </c>
      <c r="K199" s="44">
        <f t="shared" si="79"/>
        <v>26.246719200000001</v>
      </c>
      <c r="L199" s="44">
        <f t="shared" si="79"/>
        <v>31.824147029999999</v>
      </c>
      <c r="M199" s="44">
        <f t="shared" si="71"/>
        <v>835.279450875924</v>
      </c>
      <c r="N199" s="23">
        <v>8</v>
      </c>
      <c r="O199" s="23">
        <v>9.6999999999999993</v>
      </c>
      <c r="P199" s="111">
        <f t="shared" si="64"/>
        <v>77.599999999999994</v>
      </c>
      <c r="Q199" s="75" t="s">
        <v>28</v>
      </c>
      <c r="R199" s="23" t="s">
        <v>28</v>
      </c>
      <c r="S199" s="23" t="s">
        <v>14</v>
      </c>
      <c r="T199" s="23" t="s">
        <v>28</v>
      </c>
      <c r="U199" s="23" t="s">
        <v>14</v>
      </c>
      <c r="V199" s="95" t="s">
        <v>14</v>
      </c>
      <c r="W199" s="87">
        <v>27</v>
      </c>
      <c r="X199" s="32">
        <v>198</v>
      </c>
      <c r="Y199" s="50">
        <f t="shared" si="80"/>
        <v>990</v>
      </c>
      <c r="Z199" s="33">
        <f t="shared" si="72"/>
        <v>0.34793814432989695</v>
      </c>
      <c r="AA199" s="37">
        <f t="shared" si="73"/>
        <v>2.5515463917525776</v>
      </c>
      <c r="AB199" s="70">
        <f t="shared" si="74"/>
        <v>12.757731958762887</v>
      </c>
      <c r="AC199" s="73">
        <f>W199-'Headline Stats'!$B$6</f>
        <v>-2.4658653846153804</v>
      </c>
      <c r="AD199" s="34">
        <f>X199-'Headline Stats'!$B$7</f>
        <v>-26.690675241157521</v>
      </c>
      <c r="AE199" s="34">
        <f>Y199-'Headline Stats'!$B$8</f>
        <v>-95.803225806451564</v>
      </c>
      <c r="AF199" s="34">
        <f>Z199-'Headline Stats'!$B$13</f>
        <v>-0.10596913563503385</v>
      </c>
      <c r="AG199" s="34">
        <f>AA199-'Headline Stats'!$B$14</f>
        <v>-0.78912737986284309</v>
      </c>
      <c r="AH199" s="69">
        <f>AB199-'Headline Stats'!$B$15</f>
        <v>-3.4018725197515796</v>
      </c>
      <c r="AI199" s="75" t="s">
        <v>603</v>
      </c>
    </row>
    <row r="200" spans="1:35" x14ac:dyDescent="0.25">
      <c r="A200" s="21" t="s">
        <v>578</v>
      </c>
      <c r="B200" s="21" t="s">
        <v>579</v>
      </c>
      <c r="C200" s="22" t="s">
        <v>580</v>
      </c>
      <c r="D200" s="23"/>
      <c r="E200" s="21" t="s">
        <v>581</v>
      </c>
      <c r="F200" s="25" t="s">
        <v>582</v>
      </c>
      <c r="G200" s="26" t="s">
        <v>583</v>
      </c>
      <c r="H200" s="106" t="s">
        <v>53</v>
      </c>
      <c r="I200" s="81" t="s">
        <v>589</v>
      </c>
      <c r="J200" s="27" t="str">
        <f t="shared" si="78"/>
        <v>RADA: Henry Irving</v>
      </c>
      <c r="K200" s="44">
        <f t="shared" si="79"/>
        <v>27.230971170000004</v>
      </c>
      <c r="L200" s="44">
        <f t="shared" si="79"/>
        <v>31.824147029999999</v>
      </c>
      <c r="M200" s="44">
        <f t="shared" si="71"/>
        <v>866.60243028377124</v>
      </c>
      <c r="N200" s="23">
        <v>8.3000000000000007</v>
      </c>
      <c r="O200" s="23">
        <v>9.6999999999999993</v>
      </c>
      <c r="P200" s="111">
        <f t="shared" si="64"/>
        <v>80.510000000000005</v>
      </c>
      <c r="Q200" s="75" t="s">
        <v>28</v>
      </c>
      <c r="R200" s="23" t="s">
        <v>28</v>
      </c>
      <c r="S200" s="23" t="s">
        <v>14</v>
      </c>
      <c r="T200" s="23" t="s">
        <v>28</v>
      </c>
      <c r="U200" s="23" t="s">
        <v>14</v>
      </c>
      <c r="V200" s="95" t="s">
        <v>14</v>
      </c>
      <c r="W200" s="87">
        <v>27</v>
      </c>
      <c r="X200" s="32">
        <v>198</v>
      </c>
      <c r="Y200" s="50">
        <f t="shared" si="80"/>
        <v>990</v>
      </c>
      <c r="Z200" s="33">
        <f t="shared" si="72"/>
        <v>0.335362066823997</v>
      </c>
      <c r="AA200" s="37">
        <f t="shared" si="73"/>
        <v>2.4593218233759782</v>
      </c>
      <c r="AB200" s="70">
        <f t="shared" si="74"/>
        <v>12.296609116879891</v>
      </c>
      <c r="AC200" s="73">
        <f>W200-'Headline Stats'!$B$6</f>
        <v>-2.4658653846153804</v>
      </c>
      <c r="AD200" s="34">
        <f>X200-'Headline Stats'!$B$7</f>
        <v>-26.690675241157521</v>
      </c>
      <c r="AE200" s="34">
        <f>Y200-'Headline Stats'!$B$8</f>
        <v>-95.803225806451564</v>
      </c>
      <c r="AF200" s="34">
        <f>Z200-'Headline Stats'!$B$13</f>
        <v>-0.1185452131409338</v>
      </c>
      <c r="AG200" s="34">
        <f>AA200-'Headline Stats'!$B$14</f>
        <v>-0.88135194823944252</v>
      </c>
      <c r="AH200" s="69">
        <f>AB200-'Headline Stats'!$B$15</f>
        <v>-3.8629953616345762</v>
      </c>
      <c r="AI200" s="75" t="s">
        <v>603</v>
      </c>
    </row>
    <row r="201" spans="1:35" x14ac:dyDescent="0.25">
      <c r="A201" s="21" t="s">
        <v>578</v>
      </c>
      <c r="B201" s="21" t="s">
        <v>579</v>
      </c>
      <c r="C201" s="22" t="s">
        <v>580</v>
      </c>
      <c r="D201" s="23"/>
      <c r="E201" s="21" t="s">
        <v>581</v>
      </c>
      <c r="F201" s="25" t="s">
        <v>582</v>
      </c>
      <c r="G201" s="26" t="s">
        <v>583</v>
      </c>
      <c r="H201" s="106" t="s">
        <v>53</v>
      </c>
      <c r="I201" s="81" t="s">
        <v>590</v>
      </c>
      <c r="J201" s="27" t="str">
        <f t="shared" si="78"/>
        <v>RADA: Fanny Kemble</v>
      </c>
      <c r="K201" s="44">
        <f t="shared" si="79"/>
        <v>32.480315010000005</v>
      </c>
      <c r="L201" s="44">
        <f t="shared" si="79"/>
        <v>19.356955410000001</v>
      </c>
      <c r="M201" s="44">
        <f t="shared" si="71"/>
        <v>628.72000935132382</v>
      </c>
      <c r="N201" s="23">
        <v>9.9</v>
      </c>
      <c r="O201" s="23">
        <v>5.9</v>
      </c>
      <c r="P201" s="111">
        <f t="shared" si="64"/>
        <v>58.410000000000004</v>
      </c>
      <c r="Q201" s="75" t="s">
        <v>28</v>
      </c>
      <c r="R201" s="23" t="s">
        <v>28</v>
      </c>
      <c r="S201" s="23" t="s">
        <v>14</v>
      </c>
      <c r="T201" s="23" t="s">
        <v>28</v>
      </c>
      <c r="U201" s="23" t="s">
        <v>14</v>
      </c>
      <c r="V201" s="95" t="s">
        <v>14</v>
      </c>
      <c r="W201" s="87">
        <v>27</v>
      </c>
      <c r="X201" s="32">
        <v>198</v>
      </c>
      <c r="Y201" s="50">
        <f t="shared" si="80"/>
        <v>990</v>
      </c>
      <c r="Z201" s="33">
        <f t="shared" si="72"/>
        <v>0.46224961479198762</v>
      </c>
      <c r="AA201" s="37">
        <f t="shared" si="73"/>
        <v>3.3898305084745761</v>
      </c>
      <c r="AB201" s="70">
        <f t="shared" si="74"/>
        <v>16.949152542372879</v>
      </c>
      <c r="AC201" s="73">
        <f>W201-'Headline Stats'!$B$6</f>
        <v>-2.4658653846153804</v>
      </c>
      <c r="AD201" s="34">
        <f>X201-'Headline Stats'!$B$7</f>
        <v>-26.690675241157521</v>
      </c>
      <c r="AE201" s="34">
        <f>Y201-'Headline Stats'!$B$8</f>
        <v>-95.803225806451564</v>
      </c>
      <c r="AF201" s="34">
        <f>Z201-'Headline Stats'!$B$13</f>
        <v>8.3423348270568187E-3</v>
      </c>
      <c r="AG201" s="34">
        <f>AA201-'Headline Stats'!$B$14</f>
        <v>4.9156736859155448E-2</v>
      </c>
      <c r="AH201" s="69">
        <f>AB201-'Headline Stats'!$B$15</f>
        <v>0.78954806385841181</v>
      </c>
      <c r="AI201" s="75" t="s">
        <v>603</v>
      </c>
    </row>
    <row r="202" spans="1:35" x14ac:dyDescent="0.25">
      <c r="A202" s="21" t="s">
        <v>578</v>
      </c>
      <c r="B202" s="21" t="s">
        <v>579</v>
      </c>
      <c r="C202" s="22" t="s">
        <v>580</v>
      </c>
      <c r="D202" s="23"/>
      <c r="E202" s="21" t="s">
        <v>581</v>
      </c>
      <c r="F202" s="25" t="s">
        <v>582</v>
      </c>
      <c r="G202" s="26" t="s">
        <v>583</v>
      </c>
      <c r="H202" s="106" t="s">
        <v>53</v>
      </c>
      <c r="I202" s="81" t="s">
        <v>591</v>
      </c>
      <c r="J202" s="27" t="str">
        <f t="shared" si="78"/>
        <v>RADA: Edmund Kean</v>
      </c>
      <c r="K202" s="44">
        <f t="shared" si="79"/>
        <v>27.887139150000003</v>
      </c>
      <c r="L202" s="44">
        <f t="shared" si="79"/>
        <v>19.356955410000001</v>
      </c>
      <c r="M202" s="44">
        <f t="shared" si="71"/>
        <v>539.8101090390154</v>
      </c>
      <c r="N202" s="23">
        <v>8.5</v>
      </c>
      <c r="O202" s="23">
        <v>5.9</v>
      </c>
      <c r="P202" s="111">
        <f t="shared" si="64"/>
        <v>50.150000000000006</v>
      </c>
      <c r="Q202" s="75" t="s">
        <v>28</v>
      </c>
      <c r="R202" s="23" t="s">
        <v>28</v>
      </c>
      <c r="S202" s="23" t="s">
        <v>14</v>
      </c>
      <c r="T202" s="23" t="s">
        <v>28</v>
      </c>
      <c r="U202" s="23" t="s">
        <v>14</v>
      </c>
      <c r="V202" s="95" t="s">
        <v>14</v>
      </c>
      <c r="W202" s="87">
        <v>27</v>
      </c>
      <c r="X202" s="32">
        <v>198</v>
      </c>
      <c r="Y202" s="50">
        <f t="shared" si="80"/>
        <v>990</v>
      </c>
      <c r="Z202" s="33">
        <f t="shared" si="72"/>
        <v>0.5383848454636091</v>
      </c>
      <c r="AA202" s="37">
        <f t="shared" si="73"/>
        <v>3.9481555333998002</v>
      </c>
      <c r="AB202" s="70">
        <f t="shared" si="74"/>
        <v>19.740777666999001</v>
      </c>
      <c r="AC202" s="73">
        <f>W202-'Headline Stats'!$B$6</f>
        <v>-2.4658653846153804</v>
      </c>
      <c r="AD202" s="34">
        <f>X202-'Headline Stats'!$B$7</f>
        <v>-26.690675241157521</v>
      </c>
      <c r="AE202" s="34">
        <f>Y202-'Headline Stats'!$B$8</f>
        <v>-95.803225806451564</v>
      </c>
      <c r="AF202" s="34">
        <f>Z202-'Headline Stats'!$B$13</f>
        <v>8.4477565498678298E-2</v>
      </c>
      <c r="AG202" s="34">
        <f>AA202-'Headline Stats'!$B$14</f>
        <v>0.60748176178437951</v>
      </c>
      <c r="AH202" s="69">
        <f>AB202-'Headline Stats'!$B$15</f>
        <v>3.5811731884845344</v>
      </c>
      <c r="AI202" s="75" t="s">
        <v>603</v>
      </c>
    </row>
    <row r="203" spans="1:35" x14ac:dyDescent="0.25">
      <c r="A203" s="21" t="s">
        <v>578</v>
      </c>
      <c r="B203" s="21" t="s">
        <v>579</v>
      </c>
      <c r="C203" s="22" t="s">
        <v>580</v>
      </c>
      <c r="D203" s="23"/>
      <c r="E203" s="21" t="s">
        <v>581</v>
      </c>
      <c r="F203" s="25" t="s">
        <v>582</v>
      </c>
      <c r="G203" s="26" t="s">
        <v>583</v>
      </c>
      <c r="H203" s="106" t="s">
        <v>53</v>
      </c>
      <c r="I203" s="81" t="s">
        <v>592</v>
      </c>
      <c r="J203" s="27" t="str">
        <f t="shared" si="78"/>
        <v>RADA: Sarah Siddons</v>
      </c>
      <c r="K203" s="44">
        <f t="shared" si="79"/>
        <v>30.643044666000002</v>
      </c>
      <c r="L203" s="44">
        <f t="shared" si="79"/>
        <v>31.824147029999999</v>
      </c>
      <c r="M203" s="44">
        <f t="shared" si="71"/>
        <v>975.18875889764126</v>
      </c>
      <c r="N203" s="23">
        <v>9.34</v>
      </c>
      <c r="O203" s="23">
        <v>9.6999999999999993</v>
      </c>
      <c r="P203" s="111">
        <f t="shared" si="64"/>
        <v>90.597999999999999</v>
      </c>
      <c r="Q203" s="75" t="s">
        <v>28</v>
      </c>
      <c r="R203" s="23" t="s">
        <v>28</v>
      </c>
      <c r="S203" s="23" t="s">
        <v>14</v>
      </c>
      <c r="T203" s="23" t="s">
        <v>28</v>
      </c>
      <c r="U203" s="23" t="s">
        <v>14</v>
      </c>
      <c r="V203" s="95" t="s">
        <v>14</v>
      </c>
      <c r="W203" s="87">
        <v>27</v>
      </c>
      <c r="X203" s="32">
        <v>198</v>
      </c>
      <c r="Y203" s="50">
        <f t="shared" si="80"/>
        <v>990</v>
      </c>
      <c r="Z203" s="33">
        <f t="shared" si="72"/>
        <v>0.29801982383717079</v>
      </c>
      <c r="AA203" s="37">
        <f t="shared" si="73"/>
        <v>2.1854787081392524</v>
      </c>
      <c r="AB203" s="70">
        <f t="shared" si="74"/>
        <v>10.927393540696263</v>
      </c>
      <c r="AC203" s="73">
        <f>W203-'Headline Stats'!$B$6</f>
        <v>-2.4658653846153804</v>
      </c>
      <c r="AD203" s="34">
        <f>X203-'Headline Stats'!$B$7</f>
        <v>-26.690675241157521</v>
      </c>
      <c r="AE203" s="34">
        <f>Y203-'Headline Stats'!$B$8</f>
        <v>-95.803225806451564</v>
      </c>
      <c r="AF203" s="34">
        <f>Z203-'Headline Stats'!$B$13</f>
        <v>-0.15588745612776</v>
      </c>
      <c r="AG203" s="34">
        <f>AA203-'Headline Stats'!$B$14</f>
        <v>-1.1551950634761683</v>
      </c>
      <c r="AH203" s="69">
        <f>AB203-'Headline Stats'!$B$15</f>
        <v>-5.2322109378182038</v>
      </c>
      <c r="AI203" s="75" t="s">
        <v>603</v>
      </c>
    </row>
    <row r="204" spans="1:35" x14ac:dyDescent="0.25">
      <c r="A204" s="21" t="s">
        <v>578</v>
      </c>
      <c r="B204" s="21" t="s">
        <v>579</v>
      </c>
      <c r="C204" s="22" t="s">
        <v>580</v>
      </c>
      <c r="D204" s="23"/>
      <c r="E204" s="21" t="s">
        <v>581</v>
      </c>
      <c r="F204" s="25" t="s">
        <v>582</v>
      </c>
      <c r="G204" s="26" t="s">
        <v>583</v>
      </c>
      <c r="H204" s="106" t="s">
        <v>53</v>
      </c>
      <c r="I204" s="81" t="s">
        <v>593</v>
      </c>
      <c r="J204" s="27" t="str">
        <f t="shared" si="78"/>
        <v>RADA: David Garrick</v>
      </c>
      <c r="K204" s="44">
        <f t="shared" si="79"/>
        <v>28.215223139999999</v>
      </c>
      <c r="L204" s="44">
        <f t="shared" si="79"/>
        <v>31.16797905</v>
      </c>
      <c r="M204" s="44">
        <f t="shared" si="71"/>
        <v>879.41148371859515</v>
      </c>
      <c r="N204" s="23">
        <v>8.6</v>
      </c>
      <c r="O204" s="23">
        <v>9.5</v>
      </c>
      <c r="P204" s="111">
        <f t="shared" si="64"/>
        <v>81.7</v>
      </c>
      <c r="Q204" s="75" t="s">
        <v>28</v>
      </c>
      <c r="R204" s="23" t="s">
        <v>28</v>
      </c>
      <c r="S204" s="23" t="s">
        <v>14</v>
      </c>
      <c r="T204" s="23" t="s">
        <v>28</v>
      </c>
      <c r="U204" s="23" t="s">
        <v>28</v>
      </c>
      <c r="V204" s="95" t="s">
        <v>14</v>
      </c>
      <c r="W204" s="87">
        <v>27</v>
      </c>
      <c r="X204" s="32">
        <v>198</v>
      </c>
      <c r="Y204" s="50">
        <f t="shared" si="80"/>
        <v>990</v>
      </c>
      <c r="Z204" s="33">
        <f t="shared" si="72"/>
        <v>0.33047735618115054</v>
      </c>
      <c r="AA204" s="37">
        <f t="shared" si="73"/>
        <v>2.4235006119951041</v>
      </c>
      <c r="AB204" s="70">
        <f t="shared" si="74"/>
        <v>12.117503059975519</v>
      </c>
      <c r="AC204" s="73">
        <f>W204-'Headline Stats'!$B$6</f>
        <v>-2.4658653846153804</v>
      </c>
      <c r="AD204" s="34">
        <f>X204-'Headline Stats'!$B$7</f>
        <v>-26.690675241157521</v>
      </c>
      <c r="AE204" s="34">
        <f>Y204-'Headline Stats'!$B$8</f>
        <v>-95.803225806451564</v>
      </c>
      <c r="AF204" s="34">
        <f>Z204-'Headline Stats'!$B$13</f>
        <v>-0.12342992378378026</v>
      </c>
      <c r="AG204" s="34">
        <f>AA204-'Headline Stats'!$B$14</f>
        <v>-0.91717315962031654</v>
      </c>
      <c r="AH204" s="69">
        <f>AB204-'Headline Stats'!$B$15</f>
        <v>-4.0421014185389481</v>
      </c>
      <c r="AI204" s="75" t="s">
        <v>603</v>
      </c>
    </row>
    <row r="205" spans="1:35" x14ac:dyDescent="0.25">
      <c r="A205" s="21" t="s">
        <v>578</v>
      </c>
      <c r="B205" s="21" t="s">
        <v>579</v>
      </c>
      <c r="C205" s="22" t="s">
        <v>580</v>
      </c>
      <c r="D205" s="23"/>
      <c r="E205" s="21" t="s">
        <v>581</v>
      </c>
      <c r="F205" s="25" t="s">
        <v>582</v>
      </c>
      <c r="G205" s="26" t="s">
        <v>583</v>
      </c>
      <c r="H205" s="106" t="s">
        <v>53</v>
      </c>
      <c r="I205" s="81" t="s">
        <v>594</v>
      </c>
      <c r="J205" s="27" t="str">
        <f t="shared" si="78"/>
        <v>RADA: Squire Bancroft</v>
      </c>
      <c r="K205" s="44">
        <f t="shared" si="79"/>
        <v>54.790026330000003</v>
      </c>
      <c r="L205" s="44">
        <f t="shared" si="79"/>
        <v>24.606299249999999</v>
      </c>
      <c r="M205" s="44">
        <f t="shared" si="71"/>
        <v>1348.1797837913593</v>
      </c>
      <c r="N205" s="23">
        <v>16.7</v>
      </c>
      <c r="O205" s="23">
        <v>7.5</v>
      </c>
      <c r="P205" s="111">
        <f t="shared" si="64"/>
        <v>125.25</v>
      </c>
      <c r="Q205" s="75" t="s">
        <v>28</v>
      </c>
      <c r="R205" s="23" t="s">
        <v>28</v>
      </c>
      <c r="S205" s="23" t="s">
        <v>14</v>
      </c>
      <c r="T205" s="23" t="s">
        <v>28</v>
      </c>
      <c r="U205" s="23" t="s">
        <v>14</v>
      </c>
      <c r="V205" s="95" t="s">
        <v>14</v>
      </c>
      <c r="W205" s="87">
        <v>49.5</v>
      </c>
      <c r="X205" s="32">
        <v>330</v>
      </c>
      <c r="Y205" s="50">
        <f t="shared" si="80"/>
        <v>1650</v>
      </c>
      <c r="Z205" s="33">
        <f t="shared" si="72"/>
        <v>0.39520958083832336</v>
      </c>
      <c r="AA205" s="37">
        <f t="shared" si="73"/>
        <v>2.6347305389221556</v>
      </c>
      <c r="AB205" s="70">
        <f t="shared" si="74"/>
        <v>13.173652694610778</v>
      </c>
      <c r="AC205" s="73">
        <f>W205-'Headline Stats'!$B$6</f>
        <v>20.03413461538462</v>
      </c>
      <c r="AD205" s="34">
        <f>X205-'Headline Stats'!$B$7</f>
        <v>105.30932475884248</v>
      </c>
      <c r="AE205" s="34">
        <f>Y205-'Headline Stats'!$B$8</f>
        <v>564.19677419354844</v>
      </c>
      <c r="AF205" s="34">
        <f>Z205-'Headline Stats'!$B$13</f>
        <v>-5.8697699126607439E-2</v>
      </c>
      <c r="AG205" s="34">
        <f>AA205-'Headline Stats'!$B$14</f>
        <v>-0.70594323269326509</v>
      </c>
      <c r="AH205" s="69">
        <f>AB205-'Headline Stats'!$B$15</f>
        <v>-2.9859517839036886</v>
      </c>
      <c r="AI205" s="75" t="s">
        <v>603</v>
      </c>
    </row>
    <row r="206" spans="1:35" x14ac:dyDescent="0.25">
      <c r="A206" s="21" t="s">
        <v>578</v>
      </c>
      <c r="B206" s="21" t="s">
        <v>579</v>
      </c>
      <c r="C206" s="22" t="s">
        <v>580</v>
      </c>
      <c r="D206" s="23"/>
      <c r="E206" s="21" t="s">
        <v>581</v>
      </c>
      <c r="F206" s="25" t="s">
        <v>582</v>
      </c>
      <c r="G206" s="26" t="s">
        <v>583</v>
      </c>
      <c r="H206" s="106" t="s">
        <v>53</v>
      </c>
      <c r="I206" s="81" t="s">
        <v>595</v>
      </c>
      <c r="J206" s="27" t="str">
        <f t="shared" si="78"/>
        <v>RADA: Wolfson Gielgud</v>
      </c>
      <c r="K206" s="44">
        <f t="shared" si="79"/>
        <v>27.887139150000003</v>
      </c>
      <c r="L206" s="44">
        <f t="shared" si="79"/>
        <v>22.965879300000001</v>
      </c>
      <c r="M206" s="44">
        <f t="shared" si="71"/>
        <v>640.45267174120465</v>
      </c>
      <c r="N206" s="23">
        <v>8.5</v>
      </c>
      <c r="O206" s="23">
        <v>7</v>
      </c>
      <c r="P206" s="111">
        <f t="shared" si="64"/>
        <v>59.5</v>
      </c>
      <c r="Q206" s="75" t="s">
        <v>28</v>
      </c>
      <c r="R206" s="23" t="s">
        <v>28</v>
      </c>
      <c r="S206" s="23" t="s">
        <v>14</v>
      </c>
      <c r="T206" s="23" t="s">
        <v>28</v>
      </c>
      <c r="U206" s="23" t="s">
        <v>14</v>
      </c>
      <c r="V206" s="95" t="s">
        <v>14</v>
      </c>
      <c r="W206" s="87">
        <v>33</v>
      </c>
      <c r="X206" s="32">
        <v>220</v>
      </c>
      <c r="Y206" s="50">
        <f t="shared" si="80"/>
        <v>1100</v>
      </c>
      <c r="Z206" s="33">
        <f t="shared" si="72"/>
        <v>0.55462184873949583</v>
      </c>
      <c r="AA206" s="37">
        <f t="shared" si="73"/>
        <v>3.6974789915966388</v>
      </c>
      <c r="AB206" s="70">
        <f t="shared" si="74"/>
        <v>18.487394957983192</v>
      </c>
      <c r="AC206" s="73">
        <f>W206-'Headline Stats'!$B$6</f>
        <v>3.5341346153846196</v>
      </c>
      <c r="AD206" s="34">
        <f>X206-'Headline Stats'!$B$7</f>
        <v>-4.6906752411575212</v>
      </c>
      <c r="AE206" s="34">
        <f>Y206-'Headline Stats'!$B$8</f>
        <v>14.196774193548436</v>
      </c>
      <c r="AF206" s="34">
        <f>Z206-'Headline Stats'!$B$13</f>
        <v>0.10071456877456503</v>
      </c>
      <c r="AG206" s="34">
        <f>AA206-'Headline Stats'!$B$14</f>
        <v>0.35680521998121817</v>
      </c>
      <c r="AH206" s="69">
        <f>AB206-'Headline Stats'!$B$15</f>
        <v>2.3277904794687245</v>
      </c>
      <c r="AI206" s="75" t="s">
        <v>603</v>
      </c>
    </row>
    <row r="207" spans="1:35" x14ac:dyDescent="0.25">
      <c r="A207" s="21" t="s">
        <v>578</v>
      </c>
      <c r="B207" s="21" t="s">
        <v>579</v>
      </c>
      <c r="C207" s="22" t="s">
        <v>580</v>
      </c>
      <c r="D207" s="23"/>
      <c r="E207" s="21" t="s">
        <v>581</v>
      </c>
      <c r="F207" s="25" t="s">
        <v>582</v>
      </c>
      <c r="G207" s="26" t="s">
        <v>583</v>
      </c>
      <c r="H207" s="106" t="s">
        <v>53</v>
      </c>
      <c r="I207" s="81" t="s">
        <v>596</v>
      </c>
      <c r="J207" s="27" t="str">
        <f t="shared" si="78"/>
        <v>RADA: GBS Studio</v>
      </c>
      <c r="K207" s="44">
        <f t="shared" si="79"/>
        <v>36.745406879999997</v>
      </c>
      <c r="L207" s="44">
        <f t="shared" si="79"/>
        <v>18.700787430000002</v>
      </c>
      <c r="M207" s="44">
        <f t="shared" si="71"/>
        <v>687.16804309173949</v>
      </c>
      <c r="N207" s="23">
        <v>11.2</v>
      </c>
      <c r="O207" s="23">
        <v>5.7</v>
      </c>
      <c r="P207" s="111">
        <f t="shared" si="64"/>
        <v>63.839999999999996</v>
      </c>
      <c r="Q207" s="75" t="s">
        <v>28</v>
      </c>
      <c r="R207" s="23" t="s">
        <v>28</v>
      </c>
      <c r="S207" s="23" t="s">
        <v>14</v>
      </c>
      <c r="T207" s="23" t="s">
        <v>28</v>
      </c>
      <c r="U207" s="23" t="s">
        <v>14</v>
      </c>
      <c r="V207" s="95" t="s">
        <v>14</v>
      </c>
      <c r="W207" s="87">
        <v>38.5</v>
      </c>
      <c r="X207" s="32">
        <v>275</v>
      </c>
      <c r="Y207" s="50">
        <f t="shared" si="80"/>
        <v>1375</v>
      </c>
      <c r="Z207" s="33">
        <f t="shared" si="72"/>
        <v>0.60307017543859653</v>
      </c>
      <c r="AA207" s="37">
        <f t="shared" si="73"/>
        <v>4.3076441102756897</v>
      </c>
      <c r="AB207" s="70">
        <f t="shared" si="74"/>
        <v>21.538220551378448</v>
      </c>
      <c r="AC207" s="73">
        <f>W207-'Headline Stats'!$B$6</f>
        <v>9.0341346153846196</v>
      </c>
      <c r="AD207" s="34">
        <f>X207-'Headline Stats'!$B$7</f>
        <v>50.309324758842479</v>
      </c>
      <c r="AE207" s="34">
        <f>Y207-'Headline Stats'!$B$8</f>
        <v>289.19677419354844</v>
      </c>
      <c r="AF207" s="34">
        <f>Z207-'Headline Stats'!$B$13</f>
        <v>0.14916289547366574</v>
      </c>
      <c r="AG207" s="34">
        <f>AA207-'Headline Stats'!$B$14</f>
        <v>0.96697033866026905</v>
      </c>
      <c r="AH207" s="69">
        <f>AB207-'Headline Stats'!$B$15</f>
        <v>5.3786160728639807</v>
      </c>
      <c r="AI207" s="75" t="s">
        <v>603</v>
      </c>
    </row>
    <row r="208" spans="1:35" x14ac:dyDescent="0.25">
      <c r="A208" s="21" t="s">
        <v>578</v>
      </c>
      <c r="B208" s="21" t="s">
        <v>579</v>
      </c>
      <c r="C208" s="22" t="s">
        <v>580</v>
      </c>
      <c r="D208" s="23"/>
      <c r="E208" s="21" t="s">
        <v>581</v>
      </c>
      <c r="F208" s="25" t="s">
        <v>582</v>
      </c>
      <c r="G208" s="26" t="s">
        <v>583</v>
      </c>
      <c r="H208" s="106" t="s">
        <v>53</v>
      </c>
      <c r="I208" s="81" t="s">
        <v>597</v>
      </c>
      <c r="J208" s="27" t="str">
        <f t="shared" si="78"/>
        <v>RADA: Training Suite</v>
      </c>
      <c r="K208" s="44">
        <f t="shared" si="79"/>
        <v>26.246719200000001</v>
      </c>
      <c r="L208" s="44">
        <f t="shared" si="79"/>
        <v>24.606299249999999</v>
      </c>
      <c r="M208" s="44">
        <f t="shared" si="71"/>
        <v>645.83462696592062</v>
      </c>
      <c r="N208" s="23">
        <v>8</v>
      </c>
      <c r="O208" s="23">
        <v>7.5</v>
      </c>
      <c r="P208" s="111">
        <f t="shared" si="64"/>
        <v>60</v>
      </c>
      <c r="Q208" s="75" t="s">
        <v>28</v>
      </c>
      <c r="R208" s="23" t="s">
        <v>28</v>
      </c>
      <c r="S208" s="23" t="s">
        <v>14</v>
      </c>
      <c r="T208" s="23" t="s">
        <v>28</v>
      </c>
      <c r="U208" s="23" t="s">
        <v>14</v>
      </c>
      <c r="V208" s="95" t="s">
        <v>28</v>
      </c>
      <c r="W208" s="87">
        <v>33</v>
      </c>
      <c r="X208" s="32">
        <v>220</v>
      </c>
      <c r="Y208" s="50">
        <f t="shared" si="80"/>
        <v>1100</v>
      </c>
      <c r="Z208" s="33">
        <f t="shared" si="72"/>
        <v>0.55000000000000004</v>
      </c>
      <c r="AA208" s="37">
        <f t="shared" si="73"/>
        <v>3.6666666666666665</v>
      </c>
      <c r="AB208" s="70">
        <f t="shared" si="74"/>
        <v>18.333333333333332</v>
      </c>
      <c r="AC208" s="73">
        <f>W208-'Headline Stats'!$B$6</f>
        <v>3.5341346153846196</v>
      </c>
      <c r="AD208" s="34">
        <f>X208-'Headline Stats'!$B$7</f>
        <v>-4.6906752411575212</v>
      </c>
      <c r="AE208" s="34">
        <f>Y208-'Headline Stats'!$B$8</f>
        <v>14.196774193548436</v>
      </c>
      <c r="AF208" s="34">
        <f>Z208-'Headline Stats'!$B$13</f>
        <v>9.6092720035069246E-2</v>
      </c>
      <c r="AG208" s="34">
        <f>AA208-'Headline Stats'!$B$14</f>
        <v>0.32599289505124585</v>
      </c>
      <c r="AH208" s="69">
        <f>AB208-'Headline Stats'!$B$15</f>
        <v>2.1737288548188651</v>
      </c>
      <c r="AI208" s="75" t="s">
        <v>603</v>
      </c>
    </row>
    <row r="209" spans="1:35" x14ac:dyDescent="0.25">
      <c r="A209" s="21" t="s">
        <v>578</v>
      </c>
      <c r="B209" s="21" t="s">
        <v>579</v>
      </c>
      <c r="C209" s="22" t="s">
        <v>580</v>
      </c>
      <c r="D209" s="23"/>
      <c r="E209" s="21" t="s">
        <v>581</v>
      </c>
      <c r="F209" s="25" t="s">
        <v>582</v>
      </c>
      <c r="G209" s="26" t="s">
        <v>583</v>
      </c>
      <c r="H209" s="106" t="s">
        <v>53</v>
      </c>
      <c r="I209" s="81" t="s">
        <v>598</v>
      </c>
      <c r="J209" s="27" t="str">
        <f t="shared" si="78"/>
        <v>RADA: Jerwood Vanburgh</v>
      </c>
      <c r="K209" s="44">
        <f t="shared" si="79"/>
        <v>37.72965885</v>
      </c>
      <c r="L209" s="44">
        <f t="shared" si="79"/>
        <v>24.606299249999999</v>
      </c>
      <c r="M209" s="44">
        <f t="shared" si="71"/>
        <v>928.38727626351078</v>
      </c>
      <c r="N209" s="23">
        <v>11.5</v>
      </c>
      <c r="O209" s="23">
        <v>7.5</v>
      </c>
      <c r="P209" s="111">
        <f t="shared" si="64"/>
        <v>86.25</v>
      </c>
      <c r="Q209" s="75" t="s">
        <v>28</v>
      </c>
      <c r="R209" s="23" t="s">
        <v>28</v>
      </c>
      <c r="S209" s="23" t="s">
        <v>14</v>
      </c>
      <c r="T209" s="23" t="s">
        <v>28</v>
      </c>
      <c r="U209" s="23" t="s">
        <v>14</v>
      </c>
      <c r="V209" s="95" t="s">
        <v>14</v>
      </c>
      <c r="W209" s="87">
        <v>38.5</v>
      </c>
      <c r="X209" s="32">
        <v>275</v>
      </c>
      <c r="Y209" s="50">
        <f t="shared" si="80"/>
        <v>1375</v>
      </c>
      <c r="Z209" s="33">
        <f t="shared" si="72"/>
        <v>0.44637681159420289</v>
      </c>
      <c r="AA209" s="37">
        <f t="shared" si="73"/>
        <v>3.1884057971014492</v>
      </c>
      <c r="AB209" s="70">
        <f t="shared" si="74"/>
        <v>15.942028985507246</v>
      </c>
      <c r="AC209" s="73">
        <f>W209-'Headline Stats'!$B$6</f>
        <v>9.0341346153846196</v>
      </c>
      <c r="AD209" s="34">
        <f>X209-'Headline Stats'!$B$7</f>
        <v>50.309324758842479</v>
      </c>
      <c r="AE209" s="34">
        <f>Y209-'Headline Stats'!$B$8</f>
        <v>289.19677419354844</v>
      </c>
      <c r="AF209" s="34">
        <f>Z209-'Headline Stats'!$B$13</f>
        <v>-7.5304683707279052E-3</v>
      </c>
      <c r="AG209" s="34">
        <f>AA209-'Headline Stats'!$B$14</f>
        <v>-0.15226797451397145</v>
      </c>
      <c r="AH209" s="69">
        <f>AB209-'Headline Stats'!$B$15</f>
        <v>-0.2175754930072209</v>
      </c>
      <c r="AI209" s="75" t="s">
        <v>603</v>
      </c>
    </row>
    <row r="210" spans="1:35" x14ac:dyDescent="0.25">
      <c r="A210" s="21" t="s">
        <v>578</v>
      </c>
      <c r="B210" s="21" t="s">
        <v>579</v>
      </c>
      <c r="C210" s="22" t="s">
        <v>580</v>
      </c>
      <c r="D210" s="23"/>
      <c r="E210" s="21" t="s">
        <v>581</v>
      </c>
      <c r="F210" s="25" t="s">
        <v>582</v>
      </c>
      <c r="G210" s="26" t="s">
        <v>583</v>
      </c>
      <c r="H210" s="106" t="s">
        <v>53</v>
      </c>
      <c r="I210" s="81" t="s">
        <v>127</v>
      </c>
      <c r="J210" s="27" t="str">
        <f t="shared" si="78"/>
        <v>RADA: Studio 1</v>
      </c>
      <c r="K210" s="44">
        <f t="shared" si="79"/>
        <v>36.089238899999998</v>
      </c>
      <c r="L210" s="44">
        <f t="shared" si="79"/>
        <v>19.685039400000001</v>
      </c>
      <c r="M210" s="44">
        <f t="shared" si="71"/>
        <v>710.41808966251267</v>
      </c>
      <c r="N210" s="23">
        <v>11</v>
      </c>
      <c r="O210" s="23">
        <v>6</v>
      </c>
      <c r="P210" s="111">
        <f t="shared" si="64"/>
        <v>66</v>
      </c>
      <c r="Q210" s="75" t="s">
        <v>28</v>
      </c>
      <c r="R210" s="23" t="s">
        <v>28</v>
      </c>
      <c r="S210" s="23" t="s">
        <v>28</v>
      </c>
      <c r="T210" s="23" t="s">
        <v>28</v>
      </c>
      <c r="U210" s="23" t="s">
        <v>28</v>
      </c>
      <c r="V210" s="95" t="s">
        <v>14</v>
      </c>
      <c r="W210" s="87">
        <v>33</v>
      </c>
      <c r="X210" s="32">
        <v>220</v>
      </c>
      <c r="Y210" s="50">
        <f t="shared" si="80"/>
        <v>1100</v>
      </c>
      <c r="Z210" s="33">
        <f t="shared" si="72"/>
        <v>0.5</v>
      </c>
      <c r="AA210" s="37">
        <f t="shared" si="73"/>
        <v>3.3333333333333335</v>
      </c>
      <c r="AB210" s="70">
        <f t="shared" si="74"/>
        <v>16.666666666666668</v>
      </c>
      <c r="AC210" s="73">
        <f>W210-'Headline Stats'!$B$6</f>
        <v>3.5341346153846196</v>
      </c>
      <c r="AD210" s="34">
        <f>X210-'Headline Stats'!$B$7</f>
        <v>-4.6906752411575212</v>
      </c>
      <c r="AE210" s="34">
        <f>Y210-'Headline Stats'!$B$8</f>
        <v>14.196774193548436</v>
      </c>
      <c r="AF210" s="34">
        <f>Z210-'Headline Stats'!$B$13</f>
        <v>4.6092720035069201E-2</v>
      </c>
      <c r="AG210" s="34">
        <f>AA210-'Headline Stats'!$B$14</f>
        <v>-7.3404382820871916E-3</v>
      </c>
      <c r="AH210" s="69">
        <f>AB210-'Headline Stats'!$B$15</f>
        <v>0.50706218815220083</v>
      </c>
      <c r="AI210" s="75" t="s">
        <v>603</v>
      </c>
    </row>
    <row r="211" spans="1:35" x14ac:dyDescent="0.25">
      <c r="A211" s="21" t="s">
        <v>578</v>
      </c>
      <c r="B211" s="21" t="s">
        <v>579</v>
      </c>
      <c r="C211" s="22" t="s">
        <v>580</v>
      </c>
      <c r="D211" s="23"/>
      <c r="E211" s="21" t="s">
        <v>581</v>
      </c>
      <c r="F211" s="25" t="s">
        <v>582</v>
      </c>
      <c r="G211" s="26" t="s">
        <v>583</v>
      </c>
      <c r="H211" s="106" t="s">
        <v>53</v>
      </c>
      <c r="I211" s="81" t="s">
        <v>128</v>
      </c>
      <c r="J211" s="27" t="str">
        <f t="shared" si="78"/>
        <v>RADA: Studio 2</v>
      </c>
      <c r="K211" s="44">
        <f t="shared" si="79"/>
        <v>26.246719200000001</v>
      </c>
      <c r="L211" s="44">
        <f t="shared" si="79"/>
        <v>29.527559100000001</v>
      </c>
      <c r="M211" s="44">
        <f t="shared" si="71"/>
        <v>775.00155235910483</v>
      </c>
      <c r="N211" s="23">
        <v>8</v>
      </c>
      <c r="O211" s="23">
        <v>9</v>
      </c>
      <c r="P211" s="111">
        <f t="shared" si="64"/>
        <v>72</v>
      </c>
      <c r="Q211" s="75" t="s">
        <v>28</v>
      </c>
      <c r="R211" s="23" t="s">
        <v>28</v>
      </c>
      <c r="S211" s="23" t="s">
        <v>28</v>
      </c>
      <c r="T211" s="23" t="s">
        <v>28</v>
      </c>
      <c r="U211" s="23" t="s">
        <v>28</v>
      </c>
      <c r="V211" s="95" t="s">
        <v>14</v>
      </c>
      <c r="W211" s="87">
        <v>33</v>
      </c>
      <c r="X211" s="32">
        <v>220</v>
      </c>
      <c r="Y211" s="50">
        <f t="shared" si="80"/>
        <v>1100</v>
      </c>
      <c r="Z211" s="33">
        <f t="shared" si="72"/>
        <v>0.45833333333333331</v>
      </c>
      <c r="AA211" s="37">
        <f t="shared" si="73"/>
        <v>3.0555555555555554</v>
      </c>
      <c r="AB211" s="70">
        <f t="shared" si="74"/>
        <v>15.277777777777779</v>
      </c>
      <c r="AC211" s="73">
        <f>W211-'Headline Stats'!$B$6</f>
        <v>3.5341346153846196</v>
      </c>
      <c r="AD211" s="34">
        <f>X211-'Headline Stats'!$B$7</f>
        <v>-4.6906752411575212</v>
      </c>
      <c r="AE211" s="34">
        <f>Y211-'Headline Stats'!$B$8</f>
        <v>14.196774193548436</v>
      </c>
      <c r="AF211" s="34">
        <f>Z211-'Headline Stats'!$B$13</f>
        <v>4.4260533684025161E-3</v>
      </c>
      <c r="AG211" s="34">
        <f>AA211-'Headline Stats'!$B$14</f>
        <v>-0.28511821605986531</v>
      </c>
      <c r="AH211" s="69">
        <f>AB211-'Headline Stats'!$B$15</f>
        <v>-0.88182670073668845</v>
      </c>
      <c r="AI211" s="75" t="s">
        <v>603</v>
      </c>
    </row>
    <row r="212" spans="1:35" x14ac:dyDescent="0.25">
      <c r="A212" s="21" t="s">
        <v>578</v>
      </c>
      <c r="B212" s="21" t="s">
        <v>579</v>
      </c>
      <c r="C212" s="22" t="s">
        <v>580</v>
      </c>
      <c r="D212" s="23"/>
      <c r="E212" s="21" t="s">
        <v>581</v>
      </c>
      <c r="F212" s="25" t="s">
        <v>582</v>
      </c>
      <c r="G212" s="26" t="s">
        <v>583</v>
      </c>
      <c r="H212" s="106" t="s">
        <v>53</v>
      </c>
      <c r="I212" s="81" t="s">
        <v>575</v>
      </c>
      <c r="J212" s="27" t="str">
        <f t="shared" si="78"/>
        <v>RADA: Room 3</v>
      </c>
      <c r="K212" s="44">
        <f t="shared" si="79"/>
        <v>22.965879300000001</v>
      </c>
      <c r="L212" s="44">
        <f t="shared" si="79"/>
        <v>19.685039400000001</v>
      </c>
      <c r="M212" s="44">
        <f t="shared" si="71"/>
        <v>452.08423887614447</v>
      </c>
      <c r="N212" s="23">
        <v>7</v>
      </c>
      <c r="O212" s="23">
        <v>6</v>
      </c>
      <c r="P212" s="111">
        <f t="shared" si="64"/>
        <v>42</v>
      </c>
      <c r="Q212" s="75" t="s">
        <v>28</v>
      </c>
      <c r="R212" s="23" t="s">
        <v>28</v>
      </c>
      <c r="S212" s="23" t="s">
        <v>28</v>
      </c>
      <c r="T212" s="23" t="s">
        <v>28</v>
      </c>
      <c r="U212" s="23" t="s">
        <v>28</v>
      </c>
      <c r="V212" s="95" t="s">
        <v>14</v>
      </c>
      <c r="W212" s="87">
        <v>30</v>
      </c>
      <c r="X212" s="32">
        <v>209</v>
      </c>
      <c r="Y212" s="50">
        <f t="shared" si="80"/>
        <v>1045</v>
      </c>
      <c r="Z212" s="33">
        <f t="shared" si="72"/>
        <v>0.7142857142857143</v>
      </c>
      <c r="AA212" s="37">
        <f t="shared" si="73"/>
        <v>4.9761904761904763</v>
      </c>
      <c r="AB212" s="70">
        <f t="shared" si="74"/>
        <v>24.88095238095238</v>
      </c>
      <c r="AC212" s="73">
        <f>W212-'Headline Stats'!$B$6</f>
        <v>0.53413461538461959</v>
      </c>
      <c r="AD212" s="34">
        <f>X212-'Headline Stats'!$B$7</f>
        <v>-15.690675241157521</v>
      </c>
      <c r="AE212" s="34">
        <f>Y212-'Headline Stats'!$B$8</f>
        <v>-40.803225806451564</v>
      </c>
      <c r="AF212" s="34">
        <f>Z212-'Headline Stats'!$B$13</f>
        <v>0.2603784343207835</v>
      </c>
      <c r="AG212" s="34">
        <f>AA212-'Headline Stats'!$B$14</f>
        <v>1.6355167045750556</v>
      </c>
      <c r="AH212" s="69">
        <f>AB212-'Headline Stats'!$B$15</f>
        <v>8.7213479024379126</v>
      </c>
      <c r="AI212" s="75" t="s">
        <v>603</v>
      </c>
    </row>
    <row r="213" spans="1:35" x14ac:dyDescent="0.25">
      <c r="A213" s="21" t="s">
        <v>578</v>
      </c>
      <c r="B213" s="21" t="s">
        <v>579</v>
      </c>
      <c r="C213" s="22" t="s">
        <v>580</v>
      </c>
      <c r="D213" s="23"/>
      <c r="E213" s="21" t="s">
        <v>581</v>
      </c>
      <c r="F213" s="25" t="s">
        <v>582</v>
      </c>
      <c r="G213" s="26" t="s">
        <v>583</v>
      </c>
      <c r="H213" s="106" t="s">
        <v>53</v>
      </c>
      <c r="I213" s="81" t="s">
        <v>599</v>
      </c>
      <c r="J213" s="27" t="str">
        <f t="shared" si="78"/>
        <v>RADA: Room 4</v>
      </c>
      <c r="K213" s="44">
        <f t="shared" si="79"/>
        <v>13.123359600000001</v>
      </c>
      <c r="L213" s="44">
        <f t="shared" si="79"/>
        <v>9.8425197000000004</v>
      </c>
      <c r="M213" s="44">
        <f t="shared" si="71"/>
        <v>129.16692539318413</v>
      </c>
      <c r="N213" s="23">
        <v>4</v>
      </c>
      <c r="O213" s="23">
        <v>3</v>
      </c>
      <c r="P213" s="111">
        <f t="shared" si="64"/>
        <v>12</v>
      </c>
      <c r="Q213" s="75" t="s">
        <v>28</v>
      </c>
      <c r="R213" s="23" t="s">
        <v>28</v>
      </c>
      <c r="S213" s="23" t="s">
        <v>28</v>
      </c>
      <c r="T213" s="23" t="s">
        <v>28</v>
      </c>
      <c r="U213" s="23" t="s">
        <v>28</v>
      </c>
      <c r="V213" s="95" t="s">
        <v>28</v>
      </c>
      <c r="W213" s="87">
        <v>22</v>
      </c>
      <c r="X213" s="32">
        <v>160</v>
      </c>
      <c r="Y213" s="50">
        <f t="shared" si="80"/>
        <v>800</v>
      </c>
      <c r="Z213" s="33">
        <f t="shared" si="72"/>
        <v>1.8333333333333333</v>
      </c>
      <c r="AA213" s="37">
        <f t="shared" si="73"/>
        <v>13.333333333333334</v>
      </c>
      <c r="AB213" s="70">
        <f t="shared" si="74"/>
        <v>66.666666666666671</v>
      </c>
      <c r="AC213" s="73">
        <f>W213-'Headline Stats'!$B$6</f>
        <v>-7.4658653846153804</v>
      </c>
      <c r="AD213" s="34">
        <f>X213-'Headline Stats'!$B$7</f>
        <v>-64.690675241157521</v>
      </c>
      <c r="AE213" s="34">
        <f>Y213-'Headline Stats'!$B$8</f>
        <v>-285.80322580645156</v>
      </c>
      <c r="AF213" s="34">
        <f>Z213-'Headline Stats'!$B$13</f>
        <v>1.3794260533684024</v>
      </c>
      <c r="AG213" s="34">
        <f>AA213-'Headline Stats'!$B$14</f>
        <v>9.9926595617179128</v>
      </c>
      <c r="AH213" s="69">
        <f>AB213-'Headline Stats'!$B$15</f>
        <v>50.507062188152204</v>
      </c>
      <c r="AI213" s="75" t="s">
        <v>603</v>
      </c>
    </row>
    <row r="214" spans="1:35" x14ac:dyDescent="0.25">
      <c r="A214" s="21" t="s">
        <v>578</v>
      </c>
      <c r="B214" s="21" t="s">
        <v>579</v>
      </c>
      <c r="C214" s="22" t="s">
        <v>580</v>
      </c>
      <c r="D214" s="23"/>
      <c r="E214" s="21" t="s">
        <v>581</v>
      </c>
      <c r="F214" s="25" t="s">
        <v>582</v>
      </c>
      <c r="G214" s="26" t="s">
        <v>583</v>
      </c>
      <c r="H214" s="106" t="s">
        <v>53</v>
      </c>
      <c r="I214" s="81" t="s">
        <v>577</v>
      </c>
      <c r="J214" s="27" t="str">
        <f t="shared" si="78"/>
        <v>RADA: Room 5</v>
      </c>
      <c r="K214" s="44">
        <f t="shared" si="79"/>
        <v>19.685039400000001</v>
      </c>
      <c r="L214" s="44">
        <f t="shared" si="79"/>
        <v>11.48293965</v>
      </c>
      <c r="M214" s="44">
        <f t="shared" si="71"/>
        <v>226.04211943807223</v>
      </c>
      <c r="N214" s="23">
        <v>6</v>
      </c>
      <c r="O214" s="23">
        <v>3.5</v>
      </c>
      <c r="P214" s="111">
        <f t="shared" si="64"/>
        <v>21</v>
      </c>
      <c r="Q214" s="75" t="s">
        <v>28</v>
      </c>
      <c r="R214" s="23" t="s">
        <v>28</v>
      </c>
      <c r="S214" s="23" t="s">
        <v>28</v>
      </c>
      <c r="T214" s="23" t="s">
        <v>28</v>
      </c>
      <c r="U214" s="23" t="s">
        <v>28</v>
      </c>
      <c r="V214" s="95" t="s">
        <v>14</v>
      </c>
      <c r="W214" s="87">
        <v>22</v>
      </c>
      <c r="X214" s="32">
        <v>160</v>
      </c>
      <c r="Y214" s="50">
        <f t="shared" si="80"/>
        <v>800</v>
      </c>
      <c r="Z214" s="33">
        <f t="shared" si="72"/>
        <v>1.0476190476190477</v>
      </c>
      <c r="AA214" s="37">
        <f t="shared" si="73"/>
        <v>7.6190476190476186</v>
      </c>
      <c r="AB214" s="70">
        <f t="shared" si="74"/>
        <v>38.095238095238095</v>
      </c>
      <c r="AC214" s="73">
        <f>W214-'Headline Stats'!$B$6</f>
        <v>-7.4658653846153804</v>
      </c>
      <c r="AD214" s="34">
        <f>X214-'Headline Stats'!$B$7</f>
        <v>-64.690675241157521</v>
      </c>
      <c r="AE214" s="34">
        <f>Y214-'Headline Stats'!$B$8</f>
        <v>-285.80322580645156</v>
      </c>
      <c r="AF214" s="34">
        <f>Z214-'Headline Stats'!$B$13</f>
        <v>0.59371176765411682</v>
      </c>
      <c r="AG214" s="34">
        <f>AA214-'Headline Stats'!$B$14</f>
        <v>4.2783738474321975</v>
      </c>
      <c r="AH214" s="69">
        <f>AB214-'Headline Stats'!$B$15</f>
        <v>21.935633616723628</v>
      </c>
      <c r="AI214" s="75" t="s">
        <v>603</v>
      </c>
    </row>
    <row r="215" spans="1:35" x14ac:dyDescent="0.25">
      <c r="A215" s="21" t="s">
        <v>578</v>
      </c>
      <c r="B215" s="21" t="s">
        <v>579</v>
      </c>
      <c r="C215" s="22" t="s">
        <v>580</v>
      </c>
      <c r="D215" s="23"/>
      <c r="E215" s="21" t="s">
        <v>581</v>
      </c>
      <c r="F215" s="25" t="s">
        <v>582</v>
      </c>
      <c r="G215" s="26" t="s">
        <v>583</v>
      </c>
      <c r="H215" s="106" t="s">
        <v>53</v>
      </c>
      <c r="I215" s="81" t="s">
        <v>518</v>
      </c>
      <c r="J215" s="27" t="str">
        <f t="shared" si="78"/>
        <v>RADA: Studio 7</v>
      </c>
      <c r="K215" s="44">
        <f t="shared" si="79"/>
        <v>22.965879300000001</v>
      </c>
      <c r="L215" s="44">
        <f t="shared" si="79"/>
        <v>26.246719200000001</v>
      </c>
      <c r="M215" s="44">
        <f t="shared" si="71"/>
        <v>602.77898516819266</v>
      </c>
      <c r="N215" s="23">
        <v>7</v>
      </c>
      <c r="O215" s="23">
        <v>8</v>
      </c>
      <c r="P215" s="111">
        <f t="shared" si="64"/>
        <v>56</v>
      </c>
      <c r="Q215" s="75" t="s">
        <v>28</v>
      </c>
      <c r="R215" s="23" t="s">
        <v>28</v>
      </c>
      <c r="S215" s="23" t="s">
        <v>28</v>
      </c>
      <c r="T215" s="23" t="s">
        <v>28</v>
      </c>
      <c r="U215" s="23" t="s">
        <v>28</v>
      </c>
      <c r="V215" s="95" t="s">
        <v>28</v>
      </c>
      <c r="W215" s="87">
        <v>27</v>
      </c>
      <c r="X215" s="32">
        <v>198</v>
      </c>
      <c r="Y215" s="50">
        <f t="shared" si="80"/>
        <v>990</v>
      </c>
      <c r="Z215" s="33">
        <f t="shared" si="72"/>
        <v>0.48214285714285715</v>
      </c>
      <c r="AA215" s="37">
        <f t="shared" si="73"/>
        <v>3.5357142857142856</v>
      </c>
      <c r="AB215" s="70">
        <f t="shared" si="74"/>
        <v>17.678571428571427</v>
      </c>
      <c r="AC215" s="73">
        <f>W215-'Headline Stats'!$B$6</f>
        <v>-2.4658653846153804</v>
      </c>
      <c r="AD215" s="34">
        <f>X215-'Headline Stats'!$B$7</f>
        <v>-26.690675241157521</v>
      </c>
      <c r="AE215" s="34">
        <f>Y215-'Headline Stats'!$B$8</f>
        <v>-95.803225806451564</v>
      </c>
      <c r="AF215" s="34">
        <f>Z215-'Headline Stats'!$B$13</f>
        <v>2.8235577177926352E-2</v>
      </c>
      <c r="AG215" s="34">
        <f>AA215-'Headline Stats'!$B$14</f>
        <v>0.19504051409886491</v>
      </c>
      <c r="AH215" s="69">
        <f>AB215-'Headline Stats'!$B$15</f>
        <v>1.51896695005696</v>
      </c>
      <c r="AI215" s="75" t="s">
        <v>603</v>
      </c>
    </row>
    <row r="216" spans="1:35" x14ac:dyDescent="0.25">
      <c r="A216" s="21" t="s">
        <v>578</v>
      </c>
      <c r="B216" s="21" t="s">
        <v>579</v>
      </c>
      <c r="C216" s="22" t="s">
        <v>580</v>
      </c>
      <c r="D216" s="23"/>
      <c r="E216" s="21" t="s">
        <v>581</v>
      </c>
      <c r="F216" s="25" t="s">
        <v>582</v>
      </c>
      <c r="G216" s="26" t="s">
        <v>583</v>
      </c>
      <c r="H216" s="106" t="s">
        <v>53</v>
      </c>
      <c r="I216" s="81" t="s">
        <v>600</v>
      </c>
      <c r="J216" s="27" t="str">
        <f t="shared" si="78"/>
        <v>RADA: Nancy Diguid Room</v>
      </c>
      <c r="K216" s="44">
        <f t="shared" si="79"/>
        <v>22.965879300000001</v>
      </c>
      <c r="L216" s="44">
        <f t="shared" si="79"/>
        <v>9.8425197000000004</v>
      </c>
      <c r="M216" s="44">
        <f t="shared" si="71"/>
        <v>226.04211943807223</v>
      </c>
      <c r="N216" s="23">
        <v>7</v>
      </c>
      <c r="O216" s="23">
        <v>3</v>
      </c>
      <c r="P216" s="111">
        <f t="shared" si="64"/>
        <v>21</v>
      </c>
      <c r="Q216" s="75" t="s">
        <v>28</v>
      </c>
      <c r="R216" s="23" t="s">
        <v>28</v>
      </c>
      <c r="S216" s="23" t="s">
        <v>28</v>
      </c>
      <c r="T216" s="23" t="s">
        <v>28</v>
      </c>
      <c r="U216" s="23" t="s">
        <v>28</v>
      </c>
      <c r="V216" s="95" t="s">
        <v>28</v>
      </c>
      <c r="W216" s="87">
        <v>30</v>
      </c>
      <c r="X216" s="32">
        <v>209</v>
      </c>
      <c r="Y216" s="50">
        <f t="shared" si="80"/>
        <v>1045</v>
      </c>
      <c r="Z216" s="33">
        <f t="shared" si="72"/>
        <v>1.4285714285714286</v>
      </c>
      <c r="AA216" s="37">
        <f t="shared" si="73"/>
        <v>9.9523809523809526</v>
      </c>
      <c r="AB216" s="70">
        <f t="shared" si="74"/>
        <v>49.761904761904759</v>
      </c>
      <c r="AC216" s="73">
        <f>W216-'Headline Stats'!$B$6</f>
        <v>0.53413461538461959</v>
      </c>
      <c r="AD216" s="34">
        <f>X216-'Headline Stats'!$B$7</f>
        <v>-15.690675241157521</v>
      </c>
      <c r="AE216" s="34">
        <f>Y216-'Headline Stats'!$B$8</f>
        <v>-40.803225806451564</v>
      </c>
      <c r="AF216" s="34">
        <f>Z216-'Headline Stats'!$B$13</f>
        <v>0.97466414860649775</v>
      </c>
      <c r="AG216" s="34">
        <f>AA216-'Headline Stats'!$B$14</f>
        <v>6.6117071807655314</v>
      </c>
      <c r="AH216" s="69">
        <f>AB216-'Headline Stats'!$B$15</f>
        <v>33.602300283390292</v>
      </c>
      <c r="AI216" s="75" t="s">
        <v>603</v>
      </c>
    </row>
    <row r="217" spans="1:35" x14ac:dyDescent="0.25">
      <c r="A217" s="21" t="s">
        <v>578</v>
      </c>
      <c r="B217" s="21" t="s">
        <v>579</v>
      </c>
      <c r="C217" s="22" t="s">
        <v>580</v>
      </c>
      <c r="D217" s="23"/>
      <c r="E217" s="21" t="s">
        <v>581</v>
      </c>
      <c r="F217" s="25" t="s">
        <v>582</v>
      </c>
      <c r="G217" s="26" t="s">
        <v>583</v>
      </c>
      <c r="H217" s="106" t="s">
        <v>53</v>
      </c>
      <c r="I217" s="81" t="s">
        <v>601</v>
      </c>
      <c r="J217" s="27" t="str">
        <f t="shared" si="78"/>
        <v>RADA: Attic Suite</v>
      </c>
      <c r="K217" s="44">
        <f t="shared" si="79"/>
        <v>19.685039400000001</v>
      </c>
      <c r="L217" s="44">
        <f t="shared" si="79"/>
        <v>11.48293965</v>
      </c>
      <c r="M217" s="44">
        <f t="shared" si="71"/>
        <v>226.04211943807223</v>
      </c>
      <c r="N217" s="23">
        <v>6</v>
      </c>
      <c r="O217" s="23">
        <v>3.5</v>
      </c>
      <c r="P217" s="111">
        <f t="shared" si="64"/>
        <v>21</v>
      </c>
      <c r="Q217" s="75" t="s">
        <v>28</v>
      </c>
      <c r="R217" s="23" t="s">
        <v>28</v>
      </c>
      <c r="S217" s="23" t="s">
        <v>28</v>
      </c>
      <c r="T217" s="23" t="s">
        <v>28</v>
      </c>
      <c r="U217" s="23" t="s">
        <v>28</v>
      </c>
      <c r="V217" s="95" t="s">
        <v>28</v>
      </c>
      <c r="W217" s="87">
        <v>30</v>
      </c>
      <c r="X217" s="32">
        <v>209</v>
      </c>
      <c r="Y217" s="50">
        <f t="shared" si="80"/>
        <v>1045</v>
      </c>
      <c r="Z217" s="33">
        <f t="shared" si="72"/>
        <v>1.4285714285714286</v>
      </c>
      <c r="AA217" s="37">
        <f t="shared" si="73"/>
        <v>9.9523809523809526</v>
      </c>
      <c r="AB217" s="70">
        <f t="shared" si="74"/>
        <v>49.761904761904759</v>
      </c>
      <c r="AC217" s="73">
        <f>W217-'Headline Stats'!$B$6</f>
        <v>0.53413461538461959</v>
      </c>
      <c r="AD217" s="34">
        <f>X217-'Headline Stats'!$B$7</f>
        <v>-15.690675241157521</v>
      </c>
      <c r="AE217" s="34">
        <f>Y217-'Headline Stats'!$B$8</f>
        <v>-40.803225806451564</v>
      </c>
      <c r="AF217" s="34">
        <f>Z217-'Headline Stats'!$B$13</f>
        <v>0.97466414860649775</v>
      </c>
      <c r="AG217" s="34">
        <f>AA217-'Headline Stats'!$B$14</f>
        <v>6.6117071807655314</v>
      </c>
      <c r="AH217" s="69">
        <f>AB217-'Headline Stats'!$B$15</f>
        <v>33.602300283390292</v>
      </c>
      <c r="AI217" s="75" t="s">
        <v>603</v>
      </c>
    </row>
    <row r="218" spans="1:35" x14ac:dyDescent="0.25">
      <c r="A218" s="21" t="s">
        <v>546</v>
      </c>
      <c r="B218" s="21" t="s">
        <v>547</v>
      </c>
      <c r="C218" s="22" t="s">
        <v>548</v>
      </c>
      <c r="D218" s="21"/>
      <c r="E218" s="21" t="s">
        <v>549</v>
      </c>
      <c r="F218" s="25" t="s">
        <v>550</v>
      </c>
      <c r="G218" s="25" t="s">
        <v>551</v>
      </c>
      <c r="H218" s="106" t="s">
        <v>72</v>
      </c>
      <c r="I218" s="81" t="s">
        <v>552</v>
      </c>
      <c r="J218" s="27" t="str">
        <f t="shared" si="78"/>
        <v>Rag Factory: Hume Studio</v>
      </c>
      <c r="K218" s="46">
        <v>29</v>
      </c>
      <c r="L218" s="46">
        <v>80</v>
      </c>
      <c r="M218" s="44">
        <f t="shared" si="71"/>
        <v>2320</v>
      </c>
      <c r="N218" s="44">
        <f t="shared" ref="N218:O222" si="81">K218*0.3048</f>
        <v>8.8391999999999999</v>
      </c>
      <c r="O218" s="44">
        <f t="shared" si="81"/>
        <v>24.384</v>
      </c>
      <c r="P218" s="114">
        <f t="shared" si="64"/>
        <v>215.53505279999999</v>
      </c>
      <c r="Q218" s="81" t="s">
        <v>28</v>
      </c>
      <c r="R218" s="46" t="s">
        <v>28</v>
      </c>
      <c r="S218" s="46" t="s">
        <v>28</v>
      </c>
      <c r="T218" s="46" t="s">
        <v>28</v>
      </c>
      <c r="U218" s="46" t="s">
        <v>28</v>
      </c>
      <c r="V218" s="99" t="s">
        <v>28</v>
      </c>
      <c r="W218" s="83">
        <f>X218/8</f>
        <v>25.625</v>
      </c>
      <c r="X218" s="47">
        <v>205</v>
      </c>
      <c r="Y218" s="50">
        <f t="shared" si="80"/>
        <v>1025</v>
      </c>
      <c r="Z218" s="33">
        <f t="shared" si="72"/>
        <v>0.11889017432249424</v>
      </c>
      <c r="AA218" s="37">
        <f t="shared" si="73"/>
        <v>0.95112139457995393</v>
      </c>
      <c r="AB218" s="70">
        <f t="shared" si="74"/>
        <v>4.7556069728997699</v>
      </c>
      <c r="AC218" s="73">
        <f>W218-'Headline Stats'!$B$6</f>
        <v>-3.8408653846153804</v>
      </c>
      <c r="AD218" s="34">
        <f>X218-'Headline Stats'!$B$7</f>
        <v>-19.690675241157521</v>
      </c>
      <c r="AE218" s="34">
        <f>Y218-'Headline Stats'!$B$8</f>
        <v>-60.803225806451564</v>
      </c>
      <c r="AF218" s="34">
        <f>Z218-'Headline Stats'!$B$13</f>
        <v>-0.33501710564243659</v>
      </c>
      <c r="AG218" s="34">
        <f>AA218-'Headline Stats'!$B$14</f>
        <v>-2.389552377035467</v>
      </c>
      <c r="AH218" s="69">
        <f>AB218-'Headline Stats'!$B$15</f>
        <v>-11.403997505614697</v>
      </c>
      <c r="AI218" s="81" t="s">
        <v>553</v>
      </c>
    </row>
    <row r="219" spans="1:35" x14ac:dyDescent="0.25">
      <c r="A219" s="21" t="s">
        <v>546</v>
      </c>
      <c r="B219" s="21" t="s">
        <v>547</v>
      </c>
      <c r="C219" s="22" t="s">
        <v>548</v>
      </c>
      <c r="D219" s="21"/>
      <c r="E219" s="21" t="s">
        <v>549</v>
      </c>
      <c r="F219" s="25" t="s">
        <v>550</v>
      </c>
      <c r="G219" s="25" t="s">
        <v>551</v>
      </c>
      <c r="H219" s="106" t="s">
        <v>72</v>
      </c>
      <c r="I219" s="81" t="s">
        <v>554</v>
      </c>
      <c r="J219" s="27" t="str">
        <f t="shared" si="78"/>
        <v>Rag Factory: Apricot Studio</v>
      </c>
      <c r="K219" s="23">
        <v>14.25</v>
      </c>
      <c r="L219" s="23">
        <v>78</v>
      </c>
      <c r="M219" s="29">
        <f t="shared" si="71"/>
        <v>1111.5</v>
      </c>
      <c r="N219" s="44">
        <f t="shared" si="81"/>
        <v>4.3433999999999999</v>
      </c>
      <c r="O219" s="44">
        <f t="shared" si="81"/>
        <v>23.7744</v>
      </c>
      <c r="P219" s="114">
        <f t="shared" si="64"/>
        <v>103.26172896</v>
      </c>
      <c r="Q219" s="81" t="s">
        <v>28</v>
      </c>
      <c r="R219" s="46" t="s">
        <v>28</v>
      </c>
      <c r="S219" s="46" t="s">
        <v>28</v>
      </c>
      <c r="T219" s="46" t="s">
        <v>28</v>
      </c>
      <c r="U219" s="46" t="s">
        <v>28</v>
      </c>
      <c r="V219" s="99" t="s">
        <v>28</v>
      </c>
      <c r="W219" s="83">
        <f>X219/8</f>
        <v>15.625</v>
      </c>
      <c r="X219" s="32">
        <v>125</v>
      </c>
      <c r="Y219" s="50">
        <f t="shared" si="80"/>
        <v>625</v>
      </c>
      <c r="Z219" s="33">
        <f t="shared" si="72"/>
        <v>0.15131453014942817</v>
      </c>
      <c r="AA219" s="37">
        <f t="shared" si="73"/>
        <v>1.2105162411954253</v>
      </c>
      <c r="AB219" s="70">
        <f t="shared" si="74"/>
        <v>6.0525812059771269</v>
      </c>
      <c r="AC219" s="73">
        <f>W219-'Headline Stats'!$B$6</f>
        <v>-13.84086538461538</v>
      </c>
      <c r="AD219" s="34">
        <f>X219-'Headline Stats'!$B$7</f>
        <v>-99.690675241157521</v>
      </c>
      <c r="AE219" s="34">
        <f>Y219-'Headline Stats'!$B$8</f>
        <v>-460.80322580645156</v>
      </c>
      <c r="AF219" s="34">
        <f>Z219-'Headline Stats'!$B$13</f>
        <v>-0.30259274981550266</v>
      </c>
      <c r="AG219" s="34">
        <f>AA219-'Headline Stats'!$B$14</f>
        <v>-2.1301575304199956</v>
      </c>
      <c r="AH219" s="69">
        <f>AB219-'Headline Stats'!$B$15</f>
        <v>-10.10702327253734</v>
      </c>
      <c r="AI219" s="81" t="s">
        <v>553</v>
      </c>
    </row>
    <row r="220" spans="1:35" x14ac:dyDescent="0.25">
      <c r="A220" s="21" t="s">
        <v>546</v>
      </c>
      <c r="B220" s="21" t="s">
        <v>547</v>
      </c>
      <c r="C220" s="22" t="s">
        <v>548</v>
      </c>
      <c r="D220" s="21"/>
      <c r="E220" s="21" t="s">
        <v>549</v>
      </c>
      <c r="F220" s="25" t="s">
        <v>550</v>
      </c>
      <c r="G220" s="25" t="s">
        <v>551</v>
      </c>
      <c r="H220" s="106" t="s">
        <v>72</v>
      </c>
      <c r="I220" s="81" t="s">
        <v>555</v>
      </c>
      <c r="J220" s="27" t="str">
        <f t="shared" si="78"/>
        <v>Rag Factory: Sewing Room</v>
      </c>
      <c r="K220" s="46">
        <v>23</v>
      </c>
      <c r="L220" s="46">
        <v>35</v>
      </c>
      <c r="M220" s="29">
        <f t="shared" si="71"/>
        <v>805</v>
      </c>
      <c r="N220" s="44">
        <f t="shared" si="81"/>
        <v>7.0104000000000006</v>
      </c>
      <c r="O220" s="44">
        <f t="shared" si="81"/>
        <v>10.668000000000001</v>
      </c>
      <c r="P220" s="114">
        <f t="shared" ref="P220:P226" si="82">N220*O220</f>
        <v>74.786947200000014</v>
      </c>
      <c r="Q220" s="81" t="s">
        <v>28</v>
      </c>
      <c r="R220" s="46" t="s">
        <v>28</v>
      </c>
      <c r="S220" s="46" t="s">
        <v>28</v>
      </c>
      <c r="T220" s="46" t="s">
        <v>28</v>
      </c>
      <c r="U220" s="46" t="s">
        <v>28</v>
      </c>
      <c r="V220" s="99" t="s">
        <v>28</v>
      </c>
      <c r="W220" s="83">
        <f>X220/8</f>
        <v>15</v>
      </c>
      <c r="X220" s="32">
        <v>120</v>
      </c>
      <c r="Y220" s="50">
        <f t="shared" si="80"/>
        <v>600</v>
      </c>
      <c r="Z220" s="33">
        <f t="shared" si="72"/>
        <v>0.20056975931757243</v>
      </c>
      <c r="AA220" s="37">
        <f t="shared" si="73"/>
        <v>1.6045580745405794</v>
      </c>
      <c r="AB220" s="70">
        <f t="shared" si="74"/>
        <v>8.0227903727028966</v>
      </c>
      <c r="AC220" s="73">
        <f>W220-'Headline Stats'!$B$6</f>
        <v>-14.46586538461538</v>
      </c>
      <c r="AD220" s="34">
        <f>X220-'Headline Stats'!$B$7</f>
        <v>-104.69067524115752</v>
      </c>
      <c r="AE220" s="34">
        <f>Y220-'Headline Stats'!$B$8</f>
        <v>-485.80322580645156</v>
      </c>
      <c r="AF220" s="34">
        <f>Z220-'Headline Stats'!$B$13</f>
        <v>-0.25333752064735837</v>
      </c>
      <c r="AG220" s="34">
        <f>AA220-'Headline Stats'!$B$14</f>
        <v>-1.7361156970748413</v>
      </c>
      <c r="AH220" s="69">
        <f>AB220-'Headline Stats'!$B$15</f>
        <v>-8.1368141058115704</v>
      </c>
      <c r="AI220" s="81" t="s">
        <v>553</v>
      </c>
    </row>
    <row r="221" spans="1:35" x14ac:dyDescent="0.25">
      <c r="A221" s="21" t="s">
        <v>546</v>
      </c>
      <c r="B221" s="21" t="s">
        <v>547</v>
      </c>
      <c r="C221" s="22" t="s">
        <v>548</v>
      </c>
      <c r="D221" s="21"/>
      <c r="E221" s="21" t="s">
        <v>549</v>
      </c>
      <c r="F221" s="25" t="s">
        <v>550</v>
      </c>
      <c r="G221" s="25" t="s">
        <v>551</v>
      </c>
      <c r="H221" s="106" t="s">
        <v>72</v>
      </c>
      <c r="I221" s="81" t="s">
        <v>556</v>
      </c>
      <c r="J221" s="27" t="str">
        <f t="shared" si="78"/>
        <v>Rag Factory: McCoy Studio</v>
      </c>
      <c r="K221" s="46">
        <v>23</v>
      </c>
      <c r="L221" s="46">
        <v>26</v>
      </c>
      <c r="M221" s="29">
        <f t="shared" si="71"/>
        <v>598</v>
      </c>
      <c r="N221" s="44">
        <f t="shared" si="81"/>
        <v>7.0104000000000006</v>
      </c>
      <c r="O221" s="44">
        <f t="shared" si="81"/>
        <v>7.9248000000000003</v>
      </c>
      <c r="P221" s="114">
        <f t="shared" si="82"/>
        <v>55.556017920000009</v>
      </c>
      <c r="Q221" s="81" t="s">
        <v>28</v>
      </c>
      <c r="R221" s="46" t="s">
        <v>28</v>
      </c>
      <c r="S221" s="46" t="s">
        <v>28</v>
      </c>
      <c r="T221" s="46" t="s">
        <v>28</v>
      </c>
      <c r="U221" s="46" t="s">
        <v>14</v>
      </c>
      <c r="V221" s="99" t="s">
        <v>14</v>
      </c>
      <c r="W221" s="83">
        <f>X221/8</f>
        <v>11.875</v>
      </c>
      <c r="X221" s="32">
        <v>95</v>
      </c>
      <c r="Y221" s="50">
        <f t="shared" si="80"/>
        <v>475</v>
      </c>
      <c r="Z221" s="33">
        <f t="shared" si="72"/>
        <v>0.21374822106760524</v>
      </c>
      <c r="AA221" s="37">
        <f t="shared" si="73"/>
        <v>1.7099857685408419</v>
      </c>
      <c r="AB221" s="70">
        <f t="shared" si="74"/>
        <v>8.5499288427042099</v>
      </c>
      <c r="AC221" s="73">
        <f>W221-'Headline Stats'!$B$6</f>
        <v>-17.59086538461538</v>
      </c>
      <c r="AD221" s="34">
        <f>X221-'Headline Stats'!$B$7</f>
        <v>-129.69067524115752</v>
      </c>
      <c r="AE221" s="34">
        <f>Y221-'Headline Stats'!$B$8</f>
        <v>-610.80322580645156</v>
      </c>
      <c r="AF221" s="34">
        <f>Z221-'Headline Stats'!$B$13</f>
        <v>-0.24015905889732556</v>
      </c>
      <c r="AG221" s="34">
        <f>AA221-'Headline Stats'!$B$14</f>
        <v>-1.6306880030745787</v>
      </c>
      <c r="AH221" s="69">
        <f>AB221-'Headline Stats'!$B$15</f>
        <v>-7.6096756358102571</v>
      </c>
      <c r="AI221" s="81" t="s">
        <v>553</v>
      </c>
    </row>
    <row r="222" spans="1:35" x14ac:dyDescent="0.25">
      <c r="A222" s="21" t="s">
        <v>546</v>
      </c>
      <c r="B222" s="21" t="s">
        <v>547</v>
      </c>
      <c r="C222" s="22" t="s">
        <v>548</v>
      </c>
      <c r="D222" s="21"/>
      <c r="E222" s="21" t="s">
        <v>549</v>
      </c>
      <c r="F222" s="25" t="s">
        <v>550</v>
      </c>
      <c r="G222" s="25" t="s">
        <v>551</v>
      </c>
      <c r="H222" s="106" t="s">
        <v>72</v>
      </c>
      <c r="I222" s="81" t="s">
        <v>557</v>
      </c>
      <c r="J222" s="27" t="str">
        <f t="shared" si="78"/>
        <v>Rag Factory: Bangkok Studio</v>
      </c>
      <c r="K222" s="46">
        <v>10</v>
      </c>
      <c r="L222" s="46">
        <v>15</v>
      </c>
      <c r="M222" s="29">
        <f t="shared" si="71"/>
        <v>150</v>
      </c>
      <c r="N222" s="28">
        <f t="shared" si="81"/>
        <v>3.048</v>
      </c>
      <c r="O222" s="28">
        <f t="shared" si="81"/>
        <v>4.5720000000000001</v>
      </c>
      <c r="P222" s="111">
        <f t="shared" si="82"/>
        <v>13.935456</v>
      </c>
      <c r="Q222" s="81" t="s">
        <v>28</v>
      </c>
      <c r="R222" s="46" t="s">
        <v>28</v>
      </c>
      <c r="S222" s="46" t="s">
        <v>28</v>
      </c>
      <c r="T222" s="46" t="s">
        <v>28</v>
      </c>
      <c r="U222" s="46" t="s">
        <v>28</v>
      </c>
      <c r="V222" s="99" t="s">
        <v>28</v>
      </c>
      <c r="W222" s="87">
        <v>15</v>
      </c>
      <c r="X222" s="32">
        <v>60</v>
      </c>
      <c r="Y222" s="50">
        <f t="shared" si="80"/>
        <v>300</v>
      </c>
      <c r="Z222" s="45">
        <f t="shared" si="72"/>
        <v>1.0763910416709721</v>
      </c>
      <c r="AA222" s="37">
        <f t="shared" si="73"/>
        <v>4.3055641666838884</v>
      </c>
      <c r="AB222" s="70">
        <f t="shared" si="74"/>
        <v>21.527820833419444</v>
      </c>
      <c r="AC222" s="73">
        <f>W222-'Headline Stats'!$B$6</f>
        <v>-14.46586538461538</v>
      </c>
      <c r="AD222" s="34">
        <f>X222-'Headline Stats'!$B$7</f>
        <v>-164.69067524115752</v>
      </c>
      <c r="AE222" s="34">
        <f>Y222-'Headline Stats'!$B$8</f>
        <v>-785.80322580645156</v>
      </c>
      <c r="AF222" s="34">
        <f>Z222-'Headline Stats'!$B$13</f>
        <v>0.62248376170604125</v>
      </c>
      <c r="AG222" s="34">
        <f>AA222-'Headline Stats'!$B$14</f>
        <v>0.96489039506846774</v>
      </c>
      <c r="AH222" s="69">
        <f>AB222-'Headline Stats'!$B$15</f>
        <v>5.3682163549049768</v>
      </c>
      <c r="AI222" s="81" t="s">
        <v>553</v>
      </c>
    </row>
    <row r="223" spans="1:35" x14ac:dyDescent="0.25">
      <c r="A223" s="21" t="s">
        <v>704</v>
      </c>
      <c r="B223" s="21" t="s">
        <v>705</v>
      </c>
      <c r="C223" s="22" t="s">
        <v>706</v>
      </c>
      <c r="D223" s="23"/>
      <c r="E223" s="24" t="s">
        <v>707</v>
      </c>
      <c r="F223" s="26" t="s">
        <v>708</v>
      </c>
      <c r="G223" s="26" t="s">
        <v>709</v>
      </c>
      <c r="H223" s="102" t="s">
        <v>24</v>
      </c>
      <c r="I223" s="81" t="s">
        <v>710</v>
      </c>
      <c r="J223" s="27" t="str">
        <f t="shared" si="78"/>
        <v>Raindance Film Festival: Craven Room 1</v>
      </c>
      <c r="K223" s="28">
        <f>N223*3.2808399</f>
        <v>20.013123390000001</v>
      </c>
      <c r="L223" s="28">
        <f>O223*3.2808399</f>
        <v>23.95013127</v>
      </c>
      <c r="M223" s="29">
        <f t="shared" si="71"/>
        <v>479.31693231320742</v>
      </c>
      <c r="N223" s="23">
        <v>6.1</v>
      </c>
      <c r="O223" s="23">
        <v>7.3</v>
      </c>
      <c r="P223" s="111">
        <f t="shared" si="82"/>
        <v>44.529999999999994</v>
      </c>
      <c r="Q223" s="75" t="s">
        <v>28</v>
      </c>
      <c r="R223" s="23" t="s">
        <v>28</v>
      </c>
      <c r="S223" s="23" t="s">
        <v>28</v>
      </c>
      <c r="T223" s="23" t="s">
        <v>28</v>
      </c>
      <c r="U223" s="23" t="s">
        <v>28</v>
      </c>
      <c r="V223" s="95" t="s">
        <v>28</v>
      </c>
      <c r="W223" s="87">
        <v>25</v>
      </c>
      <c r="X223" s="50">
        <f>W223*8</f>
        <v>200</v>
      </c>
      <c r="Y223" s="50">
        <f t="shared" si="80"/>
        <v>1000</v>
      </c>
      <c r="Z223" s="33">
        <f t="shared" si="72"/>
        <v>0.56141926790927477</v>
      </c>
      <c r="AA223" s="37">
        <f t="shared" si="73"/>
        <v>4.4913541432741981</v>
      </c>
      <c r="AB223" s="70">
        <f t="shared" si="74"/>
        <v>22.45677071637099</v>
      </c>
      <c r="AC223" s="73">
        <f>W223-'Headline Stats'!$B$6</f>
        <v>-4.4658653846153804</v>
      </c>
      <c r="AD223" s="34">
        <f>X223-'Headline Stats'!$B$7</f>
        <v>-24.690675241157521</v>
      </c>
      <c r="AE223" s="34">
        <f>Y223-'Headline Stats'!$B$8</f>
        <v>-85.803225806451564</v>
      </c>
      <c r="AF223" s="34">
        <f>Z223-'Headline Stats'!$B$13</f>
        <v>0.10751198794434397</v>
      </c>
      <c r="AG223" s="34">
        <f>AA223-'Headline Stats'!$B$14</f>
        <v>1.1506803716587775</v>
      </c>
      <c r="AH223" s="69">
        <f>AB223-'Headline Stats'!$B$15</f>
        <v>6.2971662378565227</v>
      </c>
      <c r="AI223" s="75"/>
    </row>
    <row r="224" spans="1:35" x14ac:dyDescent="0.25">
      <c r="A224" s="21" t="s">
        <v>704</v>
      </c>
      <c r="B224" s="21" t="s">
        <v>705</v>
      </c>
      <c r="C224" s="22" t="s">
        <v>706</v>
      </c>
      <c r="D224" s="23"/>
      <c r="E224" s="24" t="s">
        <v>707</v>
      </c>
      <c r="F224" s="26" t="s">
        <v>708</v>
      </c>
      <c r="G224" s="26" t="s">
        <v>709</v>
      </c>
      <c r="H224" s="102" t="s">
        <v>24</v>
      </c>
      <c r="I224" s="81" t="s">
        <v>711</v>
      </c>
      <c r="J224" s="27" t="str">
        <f t="shared" si="78"/>
        <v>Raindance Film Festival: Craven Room 2</v>
      </c>
      <c r="K224" s="28">
        <f>N224*3.2808399</f>
        <v>20.34120738</v>
      </c>
      <c r="L224" s="28">
        <f>O224*3.2808399</f>
        <v>29.855643090000001</v>
      </c>
      <c r="M224" s="29">
        <f t="shared" si="71"/>
        <v>607.29982755695403</v>
      </c>
      <c r="N224" s="23">
        <v>6.2</v>
      </c>
      <c r="O224" s="23">
        <v>9.1</v>
      </c>
      <c r="P224" s="111">
        <f t="shared" si="82"/>
        <v>56.42</v>
      </c>
      <c r="Q224" s="75" t="s">
        <v>28</v>
      </c>
      <c r="R224" s="23" t="s">
        <v>28</v>
      </c>
      <c r="S224" s="23" t="s">
        <v>28</v>
      </c>
      <c r="T224" s="23" t="s">
        <v>28</v>
      </c>
      <c r="U224" s="23" t="s">
        <v>28</v>
      </c>
      <c r="V224" s="95" t="s">
        <v>14</v>
      </c>
      <c r="W224" s="87">
        <v>25</v>
      </c>
      <c r="X224" s="50">
        <f>W224*8</f>
        <v>200</v>
      </c>
      <c r="Y224" s="50">
        <f t="shared" si="80"/>
        <v>1000</v>
      </c>
      <c r="Z224" s="33">
        <f t="shared" si="72"/>
        <v>0.44310528181495923</v>
      </c>
      <c r="AA224" s="37">
        <f t="shared" si="73"/>
        <v>3.5448422545196738</v>
      </c>
      <c r="AB224" s="70">
        <f t="shared" si="74"/>
        <v>17.724211272598367</v>
      </c>
      <c r="AC224" s="73">
        <f>W224-'Headline Stats'!$B$6</f>
        <v>-4.4658653846153804</v>
      </c>
      <c r="AD224" s="34">
        <f>X224-'Headline Stats'!$B$7</f>
        <v>-24.690675241157521</v>
      </c>
      <c r="AE224" s="34">
        <f>Y224-'Headline Stats'!$B$8</f>
        <v>-85.803225806451564</v>
      </c>
      <c r="AF224" s="34">
        <f>Z224-'Headline Stats'!$B$13</f>
        <v>-1.080199814997157E-2</v>
      </c>
      <c r="AG224" s="34">
        <f>AA224-'Headline Stats'!$B$14</f>
        <v>0.20416848290425316</v>
      </c>
      <c r="AH224" s="69">
        <f>AB224-'Headline Stats'!$B$15</f>
        <v>1.5646067940839004</v>
      </c>
      <c r="AI224" s="75"/>
    </row>
    <row r="225" spans="1:35" x14ac:dyDescent="0.25">
      <c r="A225" s="21" t="s">
        <v>558</v>
      </c>
      <c r="B225" s="21" t="s">
        <v>559</v>
      </c>
      <c r="C225" s="22" t="s">
        <v>560</v>
      </c>
      <c r="D225" s="23"/>
      <c r="E225" s="21" t="s">
        <v>561</v>
      </c>
      <c r="F225" s="25" t="s">
        <v>562</v>
      </c>
      <c r="G225" s="26" t="s">
        <v>563</v>
      </c>
      <c r="H225" s="106" t="s">
        <v>499</v>
      </c>
      <c r="I225" s="81" t="s">
        <v>564</v>
      </c>
      <c r="J225" s="27" t="str">
        <f t="shared" si="78"/>
        <v>Rambert Dance Company: Upper Studio</v>
      </c>
      <c r="K225" s="46">
        <v>10</v>
      </c>
      <c r="L225" s="46">
        <v>15</v>
      </c>
      <c r="M225" s="29">
        <f t="shared" si="71"/>
        <v>150</v>
      </c>
      <c r="N225" s="23">
        <v>9.4499999999999993</v>
      </c>
      <c r="O225" s="23">
        <v>13.11</v>
      </c>
      <c r="P225" s="111">
        <f t="shared" si="82"/>
        <v>123.88949999999998</v>
      </c>
      <c r="Q225" s="81" t="s">
        <v>28</v>
      </c>
      <c r="R225" s="46" t="s">
        <v>14</v>
      </c>
      <c r="S225" s="46" t="s">
        <v>14</v>
      </c>
      <c r="T225" s="46" t="s">
        <v>28</v>
      </c>
      <c r="U225" s="46" t="s">
        <v>14</v>
      </c>
      <c r="V225" s="99" t="s">
        <v>28</v>
      </c>
      <c r="W225" s="87">
        <v>30</v>
      </c>
      <c r="X225" s="50">
        <f>W225*8</f>
        <v>240</v>
      </c>
      <c r="Y225" s="50">
        <f t="shared" si="80"/>
        <v>1200</v>
      </c>
      <c r="Z225" s="33">
        <f t="shared" si="72"/>
        <v>0.24215127189955568</v>
      </c>
      <c r="AA225" s="37">
        <f t="shared" si="73"/>
        <v>1.9372101751964454</v>
      </c>
      <c r="AB225" s="70">
        <f t="shared" si="74"/>
        <v>9.686050875982227</v>
      </c>
      <c r="AC225" s="73">
        <f>W225-'Headline Stats'!$B$6</f>
        <v>0.53413461538461959</v>
      </c>
      <c r="AD225" s="34">
        <f>X225-'Headline Stats'!$B$7</f>
        <v>15.309324758842479</v>
      </c>
      <c r="AE225" s="34">
        <f>Y225-'Headline Stats'!$B$8</f>
        <v>114.19677419354844</v>
      </c>
      <c r="AF225" s="34">
        <f>Z225-'Headline Stats'!$B$13</f>
        <v>-0.21175600806537512</v>
      </c>
      <c r="AG225" s="34">
        <f>AA225-'Headline Stats'!$B$14</f>
        <v>-1.4034635964189752</v>
      </c>
      <c r="AH225" s="69">
        <f>AB225-'Headline Stats'!$B$15</f>
        <v>-6.47355360253224</v>
      </c>
      <c r="AI225" s="81" t="s">
        <v>603</v>
      </c>
    </row>
    <row r="226" spans="1:35" x14ac:dyDescent="0.25">
      <c r="A226" s="21" t="s">
        <v>558</v>
      </c>
      <c r="B226" s="21" t="s">
        <v>559</v>
      </c>
      <c r="C226" s="22" t="s">
        <v>560</v>
      </c>
      <c r="D226" s="23"/>
      <c r="E226" s="21" t="s">
        <v>561</v>
      </c>
      <c r="F226" s="25" t="s">
        <v>562</v>
      </c>
      <c r="G226" s="26" t="s">
        <v>563</v>
      </c>
      <c r="H226" s="106" t="s">
        <v>499</v>
      </c>
      <c r="I226" s="81" t="s">
        <v>565</v>
      </c>
      <c r="J226" s="27" t="str">
        <f t="shared" si="78"/>
        <v>Rambert Dance Company: Lower Studio</v>
      </c>
      <c r="K226" s="46">
        <v>10</v>
      </c>
      <c r="L226" s="46">
        <v>15</v>
      </c>
      <c r="M226" s="29">
        <f>N226*O226</f>
        <v>126.72449999999999</v>
      </c>
      <c r="N226" s="46">
        <v>9.4499999999999993</v>
      </c>
      <c r="O226" s="46">
        <v>13.41</v>
      </c>
      <c r="P226" s="111">
        <f t="shared" si="82"/>
        <v>126.72449999999999</v>
      </c>
      <c r="Q226" s="81" t="s">
        <v>28</v>
      </c>
      <c r="R226" s="46" t="s">
        <v>14</v>
      </c>
      <c r="S226" s="46" t="s">
        <v>14</v>
      </c>
      <c r="T226" s="46" t="s">
        <v>28</v>
      </c>
      <c r="U226" s="46" t="s">
        <v>14</v>
      </c>
      <c r="V226" s="99" t="s">
        <v>28</v>
      </c>
      <c r="W226" s="87">
        <v>30</v>
      </c>
      <c r="X226" s="50">
        <f>W226*8</f>
        <v>240</v>
      </c>
      <c r="Y226" s="50">
        <f t="shared" si="80"/>
        <v>1200</v>
      </c>
      <c r="Z226" s="33">
        <f t="shared" si="72"/>
        <v>0.2367340174946439</v>
      </c>
      <c r="AA226" s="37">
        <f t="shared" si="73"/>
        <v>1.8938721399571512</v>
      </c>
      <c r="AB226" s="70">
        <f t="shared" si="74"/>
        <v>9.4693606997857565</v>
      </c>
      <c r="AC226" s="73">
        <f>W226-'Headline Stats'!$B$6</f>
        <v>0.53413461538461959</v>
      </c>
      <c r="AD226" s="34">
        <f>X226-'Headline Stats'!$B$7</f>
        <v>15.309324758842479</v>
      </c>
      <c r="AE226" s="34">
        <f>Y226-'Headline Stats'!$B$8</f>
        <v>114.19677419354844</v>
      </c>
      <c r="AF226" s="34">
        <f>Z226-'Headline Stats'!$B$13</f>
        <v>-0.2171732624702869</v>
      </c>
      <c r="AG226" s="34">
        <f>AA226-'Headline Stats'!$B$14</f>
        <v>-1.4468016316582695</v>
      </c>
      <c r="AH226" s="69">
        <f>AB226-'Headline Stats'!$B$15</f>
        <v>-6.6902437787287106</v>
      </c>
      <c r="AI226" s="81" t="s">
        <v>603</v>
      </c>
    </row>
    <row r="227" spans="1:35" x14ac:dyDescent="0.25">
      <c r="A227" s="21" t="s">
        <v>566</v>
      </c>
      <c r="B227" s="21" t="s">
        <v>567</v>
      </c>
      <c r="C227" s="22" t="s">
        <v>568</v>
      </c>
      <c r="D227" s="23"/>
      <c r="E227" s="21" t="s">
        <v>569</v>
      </c>
      <c r="F227" s="25" t="s">
        <v>570</v>
      </c>
      <c r="G227" s="26" t="s">
        <v>571</v>
      </c>
      <c r="H227" s="106" t="s">
        <v>572</v>
      </c>
      <c r="I227" s="81" t="s">
        <v>573</v>
      </c>
      <c r="J227" s="27" t="str">
        <f t="shared" si="78"/>
        <v>Rooms Above: Room 1</v>
      </c>
      <c r="K227" s="44">
        <f t="shared" ref="K227:L231" si="83">N227*3.2808399</f>
        <v>47.572178550000004</v>
      </c>
      <c r="L227" s="44">
        <f t="shared" si="83"/>
        <v>16.404199500000001</v>
      </c>
      <c r="M227" s="44">
        <f>K227*L227</f>
        <v>780.3835075838208</v>
      </c>
      <c r="N227" s="23">
        <v>14.5</v>
      </c>
      <c r="O227" s="23">
        <v>5</v>
      </c>
      <c r="P227" s="111">
        <f t="shared" ref="P227:P238" si="84">N227*O227</f>
        <v>72.5</v>
      </c>
      <c r="Q227" s="81" t="s">
        <v>28</v>
      </c>
      <c r="R227" s="46" t="s">
        <v>28</v>
      </c>
      <c r="S227" s="46" t="s">
        <v>28</v>
      </c>
      <c r="T227" s="46" t="s">
        <v>28</v>
      </c>
      <c r="U227" s="46" t="s">
        <v>28</v>
      </c>
      <c r="V227" s="99" t="s">
        <v>28</v>
      </c>
      <c r="W227" s="87">
        <v>25</v>
      </c>
      <c r="X227" s="50">
        <f t="shared" ref="X227:X232" si="85">W227*8</f>
        <v>200</v>
      </c>
      <c r="Y227" s="50">
        <f t="shared" si="80"/>
        <v>1000</v>
      </c>
      <c r="Z227" s="45">
        <f t="shared" si="72"/>
        <v>0.34482758620689657</v>
      </c>
      <c r="AA227" s="37">
        <f t="shared" si="73"/>
        <v>2.7586206896551726</v>
      </c>
      <c r="AB227" s="70">
        <f t="shared" si="74"/>
        <v>13.793103448275861</v>
      </c>
      <c r="AC227" s="73">
        <f>W227-'Headline Stats'!$B$6</f>
        <v>-4.4658653846153804</v>
      </c>
      <c r="AD227" s="34">
        <f>X227-'Headline Stats'!$B$7</f>
        <v>-24.690675241157521</v>
      </c>
      <c r="AE227" s="34">
        <f>Y227-'Headline Stats'!$B$8</f>
        <v>-85.803225806451564</v>
      </c>
      <c r="AF227" s="34">
        <f>Z227-'Headline Stats'!$B$13</f>
        <v>-0.10907969375803422</v>
      </c>
      <c r="AG227" s="34">
        <f>AA227-'Headline Stats'!$B$14</f>
        <v>-0.58205308196024808</v>
      </c>
      <c r="AH227" s="69">
        <f>AB227-'Headline Stats'!$B$15</f>
        <v>-2.3665010302386058</v>
      </c>
      <c r="AI227" s="75"/>
    </row>
    <row r="228" spans="1:35" x14ac:dyDescent="0.25">
      <c r="A228" s="21" t="s">
        <v>566</v>
      </c>
      <c r="B228" s="21" t="s">
        <v>567</v>
      </c>
      <c r="C228" s="22" t="s">
        <v>568</v>
      </c>
      <c r="D228" s="23"/>
      <c r="E228" s="21" t="s">
        <v>569</v>
      </c>
      <c r="F228" s="25" t="s">
        <v>570</v>
      </c>
      <c r="G228" s="26" t="s">
        <v>571</v>
      </c>
      <c r="H228" s="106" t="s">
        <v>572</v>
      </c>
      <c r="I228" s="81" t="s">
        <v>574</v>
      </c>
      <c r="J228" s="27" t="str">
        <f t="shared" si="78"/>
        <v>Rooms Above: Room 2</v>
      </c>
      <c r="K228" s="44">
        <f t="shared" si="83"/>
        <v>32.808399000000001</v>
      </c>
      <c r="L228" s="44">
        <f t="shared" si="83"/>
        <v>16.404199500000001</v>
      </c>
      <c r="M228" s="44">
        <f>K228*L228</f>
        <v>538.1955224716005</v>
      </c>
      <c r="N228" s="23">
        <v>10</v>
      </c>
      <c r="O228" s="23">
        <v>5</v>
      </c>
      <c r="P228" s="111">
        <f t="shared" si="84"/>
        <v>50</v>
      </c>
      <c r="Q228" s="81" t="s">
        <v>28</v>
      </c>
      <c r="R228" s="46" t="s">
        <v>28</v>
      </c>
      <c r="S228" s="46" t="s">
        <v>28</v>
      </c>
      <c r="T228" s="46" t="s">
        <v>28</v>
      </c>
      <c r="U228" s="46" t="s">
        <v>28</v>
      </c>
      <c r="V228" s="99" t="s">
        <v>28</v>
      </c>
      <c r="W228" s="87">
        <v>25</v>
      </c>
      <c r="X228" s="50">
        <f t="shared" si="85"/>
        <v>200</v>
      </c>
      <c r="Y228" s="50">
        <f t="shared" si="80"/>
        <v>1000</v>
      </c>
      <c r="Z228" s="45">
        <f t="shared" si="72"/>
        <v>0.5</v>
      </c>
      <c r="AA228" s="37">
        <f t="shared" si="73"/>
        <v>4</v>
      </c>
      <c r="AB228" s="70">
        <f t="shared" si="74"/>
        <v>20</v>
      </c>
      <c r="AC228" s="73">
        <f>W228-'Headline Stats'!$B$6</f>
        <v>-4.4658653846153804</v>
      </c>
      <c r="AD228" s="34">
        <f>X228-'Headline Stats'!$B$7</f>
        <v>-24.690675241157521</v>
      </c>
      <c r="AE228" s="34">
        <f>Y228-'Headline Stats'!$B$8</f>
        <v>-85.803225806451564</v>
      </c>
      <c r="AF228" s="34">
        <f>Z228-'Headline Stats'!$B$13</f>
        <v>4.6092720035069201E-2</v>
      </c>
      <c r="AG228" s="34">
        <f>AA228-'Headline Stats'!$B$14</f>
        <v>0.65932622838457933</v>
      </c>
      <c r="AH228" s="69">
        <f>AB228-'Headline Stats'!$B$15</f>
        <v>3.840395521485533</v>
      </c>
      <c r="AI228" s="75"/>
    </row>
    <row r="229" spans="1:35" x14ac:dyDescent="0.25">
      <c r="A229" s="21" t="s">
        <v>566</v>
      </c>
      <c r="B229" s="21" t="s">
        <v>567</v>
      </c>
      <c r="C229" s="22" t="s">
        <v>568</v>
      </c>
      <c r="D229" s="23"/>
      <c r="E229" s="21" t="s">
        <v>569</v>
      </c>
      <c r="F229" s="25" t="s">
        <v>570</v>
      </c>
      <c r="G229" s="26" t="s">
        <v>571</v>
      </c>
      <c r="H229" s="106" t="s">
        <v>572</v>
      </c>
      <c r="I229" s="81" t="s">
        <v>575</v>
      </c>
      <c r="J229" s="27" t="str">
        <f t="shared" si="78"/>
        <v>Rooms Above: Room 3</v>
      </c>
      <c r="K229" s="44">
        <f t="shared" si="83"/>
        <v>32.808399000000001</v>
      </c>
      <c r="L229" s="44">
        <f t="shared" si="83"/>
        <v>9.8425197000000004</v>
      </c>
      <c r="M229" s="44">
        <f>K229*L229</f>
        <v>322.91731348296031</v>
      </c>
      <c r="N229" s="23">
        <v>10</v>
      </c>
      <c r="O229" s="23">
        <v>3</v>
      </c>
      <c r="P229" s="111">
        <f t="shared" si="84"/>
        <v>30</v>
      </c>
      <c r="Q229" s="81" t="s">
        <v>28</v>
      </c>
      <c r="R229" s="46" t="s">
        <v>28</v>
      </c>
      <c r="S229" s="46" t="s">
        <v>28</v>
      </c>
      <c r="T229" s="46" t="s">
        <v>28</v>
      </c>
      <c r="U229" s="46" t="s">
        <v>28</v>
      </c>
      <c r="V229" s="99" t="s">
        <v>14</v>
      </c>
      <c r="W229" s="87">
        <v>18</v>
      </c>
      <c r="X229" s="50">
        <f t="shared" si="85"/>
        <v>144</v>
      </c>
      <c r="Y229" s="50">
        <f t="shared" si="80"/>
        <v>720</v>
      </c>
      <c r="Z229" s="45">
        <f t="shared" si="72"/>
        <v>0.6</v>
      </c>
      <c r="AA229" s="37">
        <f t="shared" si="73"/>
        <v>4.8</v>
      </c>
      <c r="AB229" s="70">
        <f t="shared" si="74"/>
        <v>24</v>
      </c>
      <c r="AC229" s="73">
        <f>W229-'Headline Stats'!$B$6</f>
        <v>-11.46586538461538</v>
      </c>
      <c r="AD229" s="34">
        <f>X229-'Headline Stats'!$B$7</f>
        <v>-80.690675241157521</v>
      </c>
      <c r="AE229" s="34">
        <f>Y229-'Headline Stats'!$B$8</f>
        <v>-365.80322580645156</v>
      </c>
      <c r="AF229" s="34">
        <f>Z229-'Headline Stats'!$B$13</f>
        <v>0.14609272003506918</v>
      </c>
      <c r="AG229" s="34">
        <f>AA229-'Headline Stats'!$B$14</f>
        <v>1.4593262283845791</v>
      </c>
      <c r="AH229" s="69">
        <f>AB229-'Headline Stats'!$B$15</f>
        <v>7.840395521485533</v>
      </c>
      <c r="AI229" s="75"/>
    </row>
    <row r="230" spans="1:35" x14ac:dyDescent="0.25">
      <c r="A230" s="21" t="s">
        <v>566</v>
      </c>
      <c r="B230" s="21" t="s">
        <v>567</v>
      </c>
      <c r="C230" s="22" t="s">
        <v>568</v>
      </c>
      <c r="D230" s="23"/>
      <c r="E230" s="21" t="s">
        <v>569</v>
      </c>
      <c r="F230" s="25" t="s">
        <v>570</v>
      </c>
      <c r="G230" s="26" t="s">
        <v>571</v>
      </c>
      <c r="H230" s="106" t="s">
        <v>572</v>
      </c>
      <c r="I230" s="81" t="s">
        <v>576</v>
      </c>
      <c r="J230" s="27" t="str">
        <f t="shared" si="78"/>
        <v xml:space="preserve">Rooms Above: Room 4 </v>
      </c>
      <c r="K230" s="44">
        <f t="shared" si="83"/>
        <v>36.089238899999998</v>
      </c>
      <c r="L230" s="44">
        <f t="shared" si="83"/>
        <v>9.8425197000000004</v>
      </c>
      <c r="M230" s="44">
        <f>K230*L230</f>
        <v>355.20904483125634</v>
      </c>
      <c r="N230" s="23">
        <v>11</v>
      </c>
      <c r="O230" s="23">
        <v>3</v>
      </c>
      <c r="P230" s="111">
        <f t="shared" si="84"/>
        <v>33</v>
      </c>
      <c r="Q230" s="81" t="s">
        <v>28</v>
      </c>
      <c r="R230" s="46" t="s">
        <v>28</v>
      </c>
      <c r="S230" s="46" t="s">
        <v>28</v>
      </c>
      <c r="T230" s="46" t="s">
        <v>28</v>
      </c>
      <c r="U230" s="46" t="s">
        <v>28</v>
      </c>
      <c r="V230" s="99" t="s">
        <v>28</v>
      </c>
      <c r="W230" s="87">
        <v>18</v>
      </c>
      <c r="X230" s="50">
        <f t="shared" si="85"/>
        <v>144</v>
      </c>
      <c r="Y230" s="50">
        <f t="shared" si="80"/>
        <v>720</v>
      </c>
      <c r="Z230" s="45">
        <f t="shared" ref="Z230:Z238" si="86">W230/P230</f>
        <v>0.54545454545454541</v>
      </c>
      <c r="AA230" s="37">
        <f t="shared" ref="AA230:AA238" si="87">X230/P230</f>
        <v>4.3636363636363633</v>
      </c>
      <c r="AB230" s="70">
        <f t="shared" ref="AB230:AB238" si="88">Y230/P230</f>
        <v>21.818181818181817</v>
      </c>
      <c r="AC230" s="73">
        <f>W230-'Headline Stats'!$B$6</f>
        <v>-11.46586538461538</v>
      </c>
      <c r="AD230" s="34">
        <f>X230-'Headline Stats'!$B$7</f>
        <v>-80.690675241157521</v>
      </c>
      <c r="AE230" s="34">
        <f>Y230-'Headline Stats'!$B$8</f>
        <v>-365.80322580645156</v>
      </c>
      <c r="AF230" s="34">
        <f>Z230-'Headline Stats'!$B$13</f>
        <v>9.1547265489614615E-2</v>
      </c>
      <c r="AG230" s="34">
        <f>AA230-'Headline Stats'!$B$14</f>
        <v>1.0229625920209426</v>
      </c>
      <c r="AH230" s="69">
        <f>AB230-'Headline Stats'!$B$15</f>
        <v>5.6585773396673495</v>
      </c>
      <c r="AI230" s="75"/>
    </row>
    <row r="231" spans="1:35" x14ac:dyDescent="0.25">
      <c r="A231" s="21" t="s">
        <v>566</v>
      </c>
      <c r="B231" s="21" t="s">
        <v>567</v>
      </c>
      <c r="C231" s="22" t="s">
        <v>568</v>
      </c>
      <c r="D231" s="23"/>
      <c r="E231" s="21" t="s">
        <v>569</v>
      </c>
      <c r="F231" s="25" t="s">
        <v>570</v>
      </c>
      <c r="G231" s="26" t="s">
        <v>571</v>
      </c>
      <c r="H231" s="106" t="s">
        <v>572</v>
      </c>
      <c r="I231" s="81" t="s">
        <v>577</v>
      </c>
      <c r="J231" s="27" t="str">
        <f t="shared" si="78"/>
        <v>Rooms Above: Room 5</v>
      </c>
      <c r="K231" s="44">
        <f t="shared" si="83"/>
        <v>50.85301845</v>
      </c>
      <c r="L231" s="44">
        <f t="shared" si="83"/>
        <v>9.8425197000000004</v>
      </c>
      <c r="M231" s="44">
        <f>K231*L231</f>
        <v>500.52183589858851</v>
      </c>
      <c r="N231" s="23">
        <v>15.5</v>
      </c>
      <c r="O231" s="23">
        <v>3</v>
      </c>
      <c r="P231" s="111">
        <f t="shared" si="84"/>
        <v>46.5</v>
      </c>
      <c r="Q231" s="81" t="s">
        <v>28</v>
      </c>
      <c r="R231" s="46" t="s">
        <v>28</v>
      </c>
      <c r="S231" s="46" t="s">
        <v>28</v>
      </c>
      <c r="T231" s="46" t="s">
        <v>28</v>
      </c>
      <c r="U231" s="46" t="s">
        <v>28</v>
      </c>
      <c r="V231" s="99" t="s">
        <v>28</v>
      </c>
      <c r="W231" s="87">
        <v>18</v>
      </c>
      <c r="X231" s="50">
        <f t="shared" si="85"/>
        <v>144</v>
      </c>
      <c r="Y231" s="50">
        <f t="shared" si="80"/>
        <v>720</v>
      </c>
      <c r="Z231" s="45">
        <f t="shared" si="86"/>
        <v>0.38709677419354838</v>
      </c>
      <c r="AA231" s="37">
        <f t="shared" si="87"/>
        <v>3.096774193548387</v>
      </c>
      <c r="AB231" s="70">
        <f t="shared" si="88"/>
        <v>15.483870967741936</v>
      </c>
      <c r="AC231" s="73">
        <f>W231-'Headline Stats'!$B$6</f>
        <v>-11.46586538461538</v>
      </c>
      <c r="AD231" s="34">
        <f>X231-'Headline Stats'!$B$7</f>
        <v>-80.690675241157521</v>
      </c>
      <c r="AE231" s="34">
        <f>Y231-'Headline Stats'!$B$8</f>
        <v>-365.80322580645156</v>
      </c>
      <c r="AF231" s="34">
        <f>Z231-'Headline Stats'!$B$13</f>
        <v>-6.6810505771382422E-2</v>
      </c>
      <c r="AG231" s="34">
        <f>AA231-'Headline Stats'!$B$14</f>
        <v>-0.24389957806703366</v>
      </c>
      <c r="AH231" s="69">
        <f>AB231-'Headline Stats'!$B$15</f>
        <v>-0.67573351077253108</v>
      </c>
      <c r="AI231" s="75"/>
    </row>
    <row r="232" spans="1:35" x14ac:dyDescent="0.25">
      <c r="A232" s="21" t="s">
        <v>837</v>
      </c>
      <c r="B232" s="21" t="s">
        <v>838</v>
      </c>
      <c r="C232" s="22" t="s">
        <v>840</v>
      </c>
      <c r="D232" s="23"/>
      <c r="E232" s="24" t="s">
        <v>839</v>
      </c>
      <c r="F232" s="26" t="s">
        <v>841</v>
      </c>
      <c r="G232" s="26" t="s">
        <v>842</v>
      </c>
      <c r="H232" s="102" t="s">
        <v>843</v>
      </c>
      <c r="I232" s="75" t="s">
        <v>86</v>
      </c>
      <c r="J232" s="27" t="str">
        <f t="shared" si="78"/>
        <v>Rudeye Studio: Studio</v>
      </c>
      <c r="K232" s="23"/>
      <c r="L232" s="23"/>
      <c r="M232" s="29"/>
      <c r="N232" s="23">
        <v>6.7</v>
      </c>
      <c r="O232" s="23">
        <v>7</v>
      </c>
      <c r="P232" s="111">
        <f t="shared" si="84"/>
        <v>46.9</v>
      </c>
      <c r="Q232" s="75" t="s">
        <v>14</v>
      </c>
      <c r="R232" s="23" t="s">
        <v>28</v>
      </c>
      <c r="S232" s="23" t="s">
        <v>14</v>
      </c>
      <c r="T232" s="23" t="s">
        <v>28</v>
      </c>
      <c r="U232" s="23" t="s">
        <v>14</v>
      </c>
      <c r="V232" s="95" t="s">
        <v>28</v>
      </c>
      <c r="W232" s="87">
        <v>20</v>
      </c>
      <c r="X232" s="50">
        <f t="shared" si="85"/>
        <v>160</v>
      </c>
      <c r="Y232" s="50">
        <f t="shared" si="80"/>
        <v>800</v>
      </c>
      <c r="Z232" s="33">
        <f t="shared" si="86"/>
        <v>0.4264392324093817</v>
      </c>
      <c r="AA232" s="33">
        <f t="shared" si="87"/>
        <v>3.4115138592750536</v>
      </c>
      <c r="AB232" s="69">
        <f t="shared" si="88"/>
        <v>17.057569296375267</v>
      </c>
      <c r="AC232" s="73">
        <f>W232-'Headline Stats'!$B$6</f>
        <v>-9.4658653846153804</v>
      </c>
      <c r="AD232" s="34">
        <f>X232-'Headline Stats'!$B$7</f>
        <v>-64.690675241157521</v>
      </c>
      <c r="AE232" s="34">
        <f>Y232-'Headline Stats'!$B$8</f>
        <v>-285.80322580645156</v>
      </c>
      <c r="AF232" s="34">
        <f>Z232-'Headline Stats'!$B$13</f>
        <v>-2.7468047555549102E-2</v>
      </c>
      <c r="AG232" s="34">
        <f>AA232-'Headline Stats'!$B$14</f>
        <v>7.08400876596329E-2</v>
      </c>
      <c r="AH232" s="69">
        <f>AB232-'Headline Stats'!$B$15</f>
        <v>0.89796481786079951</v>
      </c>
      <c r="AI232" s="75"/>
    </row>
    <row r="233" spans="1:35" x14ac:dyDescent="0.25">
      <c r="A233" s="21" t="s">
        <v>926</v>
      </c>
      <c r="B233" s="21" t="s">
        <v>927</v>
      </c>
      <c r="C233" s="22" t="s">
        <v>928</v>
      </c>
      <c r="D233" s="27"/>
      <c r="E233" s="24" t="s">
        <v>929</v>
      </c>
      <c r="F233" s="26" t="s">
        <v>930</v>
      </c>
      <c r="G233" s="26" t="s">
        <v>931</v>
      </c>
      <c r="H233" s="103" t="s">
        <v>364</v>
      </c>
      <c r="I233" s="75" t="s">
        <v>932</v>
      </c>
      <c r="J233" s="27" t="str">
        <f t="shared" si="78"/>
        <v>Shoreditch Town Hall: Large Committee Room</v>
      </c>
      <c r="K233" s="28">
        <f t="shared" ref="K233:L238" si="89">N233*3.2808399</f>
        <v>40.68241476</v>
      </c>
      <c r="L233" s="28">
        <f t="shared" si="89"/>
        <v>20.997375360000003</v>
      </c>
      <c r="M233" s="29">
        <f t="shared" ref="M233:M238" si="90">K233*L233</f>
        <v>854.2239332669244</v>
      </c>
      <c r="N233" s="27">
        <v>12.4</v>
      </c>
      <c r="O233" s="27">
        <v>6.4</v>
      </c>
      <c r="P233" s="112">
        <f t="shared" si="84"/>
        <v>79.360000000000014</v>
      </c>
      <c r="Q233" s="75" t="s">
        <v>28</v>
      </c>
      <c r="R233" s="23" t="s">
        <v>28</v>
      </c>
      <c r="S233" s="23" t="s">
        <v>28</v>
      </c>
      <c r="T233" s="23" t="s">
        <v>28</v>
      </c>
      <c r="U233" s="23" t="s">
        <v>28</v>
      </c>
      <c r="V233" s="95" t="s">
        <v>28</v>
      </c>
      <c r="W233" s="89">
        <v>30</v>
      </c>
      <c r="X233" s="32">
        <v>150</v>
      </c>
      <c r="Y233" s="32">
        <v>700</v>
      </c>
      <c r="Z233" s="33">
        <f t="shared" si="86"/>
        <v>0.37802419354838701</v>
      </c>
      <c r="AA233" s="33">
        <f t="shared" si="87"/>
        <v>1.8901209677419351</v>
      </c>
      <c r="AB233" s="69">
        <f t="shared" si="88"/>
        <v>8.8205645161290303</v>
      </c>
      <c r="AC233" s="73">
        <f>W233-'Headline Stats'!$B$6</f>
        <v>0.53413461538461959</v>
      </c>
      <c r="AD233" s="34">
        <f>X233-'Headline Stats'!$B$7</f>
        <v>-74.690675241157521</v>
      </c>
      <c r="AE233" s="34">
        <f>Y233-'Headline Stats'!$B$8</f>
        <v>-385.80322580645156</v>
      </c>
      <c r="AF233" s="34">
        <f>Z233-'Headline Stats'!$B$13</f>
        <v>-7.5883086416543788E-2</v>
      </c>
      <c r="AG233" s="34">
        <f>AA233-'Headline Stats'!$B$14</f>
        <v>-1.4505528038734856</v>
      </c>
      <c r="AH233" s="69">
        <f>AB233-'Headline Stats'!$B$15</f>
        <v>-7.3390399623854368</v>
      </c>
      <c r="AI233" s="76"/>
    </row>
    <row r="234" spans="1:35" x14ac:dyDescent="0.25">
      <c r="A234" s="21" t="s">
        <v>926</v>
      </c>
      <c r="B234" s="21" t="s">
        <v>927</v>
      </c>
      <c r="C234" s="22" t="s">
        <v>928</v>
      </c>
      <c r="D234" s="27"/>
      <c r="E234" s="24" t="s">
        <v>929</v>
      </c>
      <c r="F234" s="26" t="s">
        <v>930</v>
      </c>
      <c r="G234" s="26" t="s">
        <v>931</v>
      </c>
      <c r="H234" s="103" t="s">
        <v>364</v>
      </c>
      <c r="I234" s="75" t="s">
        <v>933</v>
      </c>
      <c r="J234" s="27" t="str">
        <f t="shared" si="78"/>
        <v>Shoreditch Town Hall: Medium Committee Room</v>
      </c>
      <c r="K234" s="28">
        <f t="shared" si="89"/>
        <v>26.246719200000001</v>
      </c>
      <c r="L234" s="28">
        <f t="shared" si="89"/>
        <v>20.013123390000001</v>
      </c>
      <c r="M234" s="29">
        <f t="shared" si="90"/>
        <v>525.27882993228218</v>
      </c>
      <c r="N234" s="27">
        <v>8</v>
      </c>
      <c r="O234" s="27">
        <v>6.1</v>
      </c>
      <c r="P234" s="112">
        <f t="shared" si="84"/>
        <v>48.8</v>
      </c>
      <c r="Q234" s="75" t="s">
        <v>28</v>
      </c>
      <c r="R234" s="23" t="s">
        <v>28</v>
      </c>
      <c r="S234" s="23" t="s">
        <v>28</v>
      </c>
      <c r="T234" s="23" t="s">
        <v>28</v>
      </c>
      <c r="U234" s="23" t="s">
        <v>28</v>
      </c>
      <c r="V234" s="95" t="s">
        <v>28</v>
      </c>
      <c r="W234" s="89">
        <v>15</v>
      </c>
      <c r="X234" s="32">
        <v>90</v>
      </c>
      <c r="Y234" s="58">
        <v>450</v>
      </c>
      <c r="Z234" s="33">
        <f t="shared" si="86"/>
        <v>0.30737704918032788</v>
      </c>
      <c r="AA234" s="33">
        <f t="shared" si="87"/>
        <v>1.8442622950819674</v>
      </c>
      <c r="AB234" s="69">
        <f t="shared" si="88"/>
        <v>9.221311475409836</v>
      </c>
      <c r="AC234" s="73">
        <f>W234-'Headline Stats'!$B$6</f>
        <v>-14.46586538461538</v>
      </c>
      <c r="AD234" s="34">
        <f>X234-'Headline Stats'!$B$7</f>
        <v>-134.69067524115752</v>
      </c>
      <c r="AE234" s="34">
        <f>Y234-'Headline Stats'!$B$8</f>
        <v>-635.80322580645156</v>
      </c>
      <c r="AF234" s="34">
        <f>Z234-'Headline Stats'!$B$13</f>
        <v>-0.14653023078460292</v>
      </c>
      <c r="AG234" s="34">
        <f>AA234-'Headline Stats'!$B$14</f>
        <v>-1.4964114765334533</v>
      </c>
      <c r="AH234" s="69">
        <f>AB234-'Headline Stats'!$B$15</f>
        <v>-6.938293003104631</v>
      </c>
      <c r="AI234" s="76"/>
    </row>
    <row r="235" spans="1:35" x14ac:dyDescent="0.25">
      <c r="A235" s="21" t="s">
        <v>926</v>
      </c>
      <c r="B235" s="21" t="s">
        <v>927</v>
      </c>
      <c r="C235" s="22" t="s">
        <v>928</v>
      </c>
      <c r="D235" s="27"/>
      <c r="E235" s="24" t="s">
        <v>929</v>
      </c>
      <c r="F235" s="26" t="s">
        <v>930</v>
      </c>
      <c r="G235" s="26" t="s">
        <v>931</v>
      </c>
      <c r="H235" s="103" t="s">
        <v>364</v>
      </c>
      <c r="I235" s="75" t="s">
        <v>934</v>
      </c>
      <c r="J235" s="27" t="str">
        <f t="shared" si="78"/>
        <v>Shoreditch Town Hall: Small Committee Room</v>
      </c>
      <c r="K235" s="28">
        <f t="shared" si="89"/>
        <v>20.013123390000001</v>
      </c>
      <c r="L235" s="28">
        <f t="shared" si="89"/>
        <v>17.06036748</v>
      </c>
      <c r="M235" s="29">
        <f t="shared" si="90"/>
        <v>341.43123945598336</v>
      </c>
      <c r="N235" s="27">
        <v>6.1</v>
      </c>
      <c r="O235" s="27">
        <v>5.2</v>
      </c>
      <c r="P235" s="112">
        <f t="shared" si="84"/>
        <v>31.72</v>
      </c>
      <c r="Q235" s="75" t="s">
        <v>28</v>
      </c>
      <c r="R235" s="23" t="s">
        <v>28</v>
      </c>
      <c r="S235" s="23" t="s">
        <v>28</v>
      </c>
      <c r="T235" s="23" t="s">
        <v>28</v>
      </c>
      <c r="U235" s="23" t="s">
        <v>28</v>
      </c>
      <c r="V235" s="95" t="s">
        <v>28</v>
      </c>
      <c r="W235" s="89">
        <v>10</v>
      </c>
      <c r="X235" s="32">
        <v>65</v>
      </c>
      <c r="Y235" s="58">
        <v>300</v>
      </c>
      <c r="Z235" s="33">
        <f t="shared" si="86"/>
        <v>0.31525851197982346</v>
      </c>
      <c r="AA235" s="33">
        <f t="shared" si="87"/>
        <v>2.0491803278688527</v>
      </c>
      <c r="AB235" s="69">
        <f t="shared" si="88"/>
        <v>9.4577553593947048</v>
      </c>
      <c r="AC235" s="73">
        <f>W235-'Headline Stats'!$B$6</f>
        <v>-19.46586538461538</v>
      </c>
      <c r="AD235" s="34">
        <f>X235-'Headline Stats'!$B$7</f>
        <v>-159.69067524115752</v>
      </c>
      <c r="AE235" s="34">
        <f>Y235-'Headline Stats'!$B$8</f>
        <v>-785.80322580645156</v>
      </c>
      <c r="AF235" s="34">
        <f>Z235-'Headline Stats'!$B$13</f>
        <v>-0.13864876798510734</v>
      </c>
      <c r="AG235" s="34">
        <f>AA235-'Headline Stats'!$B$14</f>
        <v>-1.2914934437465679</v>
      </c>
      <c r="AH235" s="69">
        <f>AB235-'Headline Stats'!$B$15</f>
        <v>-6.7018491191197622</v>
      </c>
      <c r="AI235" s="76"/>
    </row>
    <row r="236" spans="1:35" x14ac:dyDescent="0.25">
      <c r="A236" s="21" t="s">
        <v>926</v>
      </c>
      <c r="B236" s="21" t="s">
        <v>927</v>
      </c>
      <c r="C236" s="22" t="s">
        <v>928</v>
      </c>
      <c r="D236" s="27"/>
      <c r="E236" s="24" t="s">
        <v>929</v>
      </c>
      <c r="F236" s="26" t="s">
        <v>930</v>
      </c>
      <c r="G236" s="26" t="s">
        <v>931</v>
      </c>
      <c r="H236" s="103" t="s">
        <v>364</v>
      </c>
      <c r="I236" s="75" t="s">
        <v>935</v>
      </c>
      <c r="J236" s="27" t="str">
        <f t="shared" si="78"/>
        <v>Shoreditch Town Hall: Old Servery</v>
      </c>
      <c r="K236" s="28">
        <f t="shared" si="89"/>
        <v>51.837270420000003</v>
      </c>
      <c r="L236" s="28">
        <f t="shared" si="89"/>
        <v>23.293963290000001</v>
      </c>
      <c r="M236" s="29">
        <f t="shared" si="90"/>
        <v>1207.4954742172829</v>
      </c>
      <c r="N236" s="27">
        <v>15.8</v>
      </c>
      <c r="O236" s="27">
        <v>7.1</v>
      </c>
      <c r="P236" s="112">
        <f t="shared" si="84"/>
        <v>112.17999999999999</v>
      </c>
      <c r="Q236" s="75" t="s">
        <v>28</v>
      </c>
      <c r="R236" s="23" t="s">
        <v>28</v>
      </c>
      <c r="S236" s="23" t="s">
        <v>28</v>
      </c>
      <c r="T236" s="23" t="s">
        <v>28</v>
      </c>
      <c r="U236" s="23" t="s">
        <v>28</v>
      </c>
      <c r="V236" s="95" t="s">
        <v>28</v>
      </c>
      <c r="W236" s="89">
        <v>10</v>
      </c>
      <c r="X236" s="32">
        <v>65</v>
      </c>
      <c r="Y236" s="58">
        <v>300</v>
      </c>
      <c r="Z236" s="33">
        <f t="shared" si="86"/>
        <v>8.9142449634515966E-2</v>
      </c>
      <c r="AA236" s="33">
        <f t="shared" si="87"/>
        <v>0.57942592262435377</v>
      </c>
      <c r="AB236" s="69">
        <f t="shared" si="88"/>
        <v>2.6742734890354787</v>
      </c>
      <c r="AC236" s="73">
        <f>W236-'Headline Stats'!$B$6</f>
        <v>-19.46586538461538</v>
      </c>
      <c r="AD236" s="34">
        <f>X236-'Headline Stats'!$B$7</f>
        <v>-159.69067524115752</v>
      </c>
      <c r="AE236" s="34">
        <f>Y236-'Headline Stats'!$B$8</f>
        <v>-785.80322580645156</v>
      </c>
      <c r="AF236" s="34">
        <f>Z236-'Headline Stats'!$B$13</f>
        <v>-0.36476483033041485</v>
      </c>
      <c r="AG236" s="34">
        <f>AA236-'Headline Stats'!$B$14</f>
        <v>-2.7612478489910668</v>
      </c>
      <c r="AH236" s="69">
        <f>AB236-'Headline Stats'!$B$15</f>
        <v>-13.485330989478989</v>
      </c>
      <c r="AI236" s="76"/>
    </row>
    <row r="237" spans="1:35" x14ac:dyDescent="0.25">
      <c r="A237" s="21" t="s">
        <v>926</v>
      </c>
      <c r="B237" s="21" t="s">
        <v>927</v>
      </c>
      <c r="C237" s="22" t="s">
        <v>928</v>
      </c>
      <c r="D237" s="27"/>
      <c r="E237" s="24" t="s">
        <v>929</v>
      </c>
      <c r="F237" s="26" t="s">
        <v>930</v>
      </c>
      <c r="G237" s="26" t="s">
        <v>931</v>
      </c>
      <c r="H237" s="103" t="s">
        <v>364</v>
      </c>
      <c r="I237" s="75" t="s">
        <v>936</v>
      </c>
      <c r="J237" s="27" t="str">
        <f t="shared" si="78"/>
        <v>Shoreditch Town Hall: Mayor's Parlour</v>
      </c>
      <c r="K237" s="28">
        <f t="shared" si="89"/>
        <v>32.152231020000002</v>
      </c>
      <c r="L237" s="28">
        <f t="shared" si="89"/>
        <v>23.293963290000001</v>
      </c>
      <c r="M237" s="29">
        <f t="shared" si="90"/>
        <v>748.95288907147938</v>
      </c>
      <c r="N237" s="27">
        <v>9.8000000000000007</v>
      </c>
      <c r="O237" s="27">
        <v>7.1</v>
      </c>
      <c r="P237" s="112">
        <f t="shared" si="84"/>
        <v>69.58</v>
      </c>
      <c r="Q237" s="75" t="s">
        <v>28</v>
      </c>
      <c r="R237" s="23" t="s">
        <v>28</v>
      </c>
      <c r="S237" s="23" t="s">
        <v>28</v>
      </c>
      <c r="T237" s="23" t="s">
        <v>28</v>
      </c>
      <c r="U237" s="23" t="s">
        <v>28</v>
      </c>
      <c r="V237" s="95" t="s">
        <v>28</v>
      </c>
      <c r="W237" s="89">
        <v>20</v>
      </c>
      <c r="X237" s="32">
        <v>120</v>
      </c>
      <c r="Y237" s="58">
        <v>500</v>
      </c>
      <c r="Z237" s="33">
        <f t="shared" si="86"/>
        <v>0.28743891922966369</v>
      </c>
      <c r="AA237" s="33">
        <f t="shared" si="87"/>
        <v>1.7246335153779822</v>
      </c>
      <c r="AB237" s="69">
        <f t="shared" si="88"/>
        <v>7.1859729807415924</v>
      </c>
      <c r="AC237" s="73">
        <f>W237-'Headline Stats'!$B$6</f>
        <v>-9.4658653846153804</v>
      </c>
      <c r="AD237" s="34">
        <f>X237-'Headline Stats'!$B$7</f>
        <v>-104.69067524115752</v>
      </c>
      <c r="AE237" s="34">
        <f>Y237-'Headline Stats'!$B$8</f>
        <v>-585.80322580645156</v>
      </c>
      <c r="AF237" s="34">
        <f>Z237-'Headline Stats'!$B$13</f>
        <v>-0.16646836073526711</v>
      </c>
      <c r="AG237" s="34">
        <f>AA237-'Headline Stats'!$B$14</f>
        <v>-1.6160402562374385</v>
      </c>
      <c r="AH237" s="69">
        <f>AB237-'Headline Stats'!$B$15</f>
        <v>-8.9736314977728746</v>
      </c>
      <c r="AI237" s="76"/>
    </row>
    <row r="238" spans="1:35" x14ac:dyDescent="0.25">
      <c r="A238" s="21" t="s">
        <v>926</v>
      </c>
      <c r="B238" s="21" t="s">
        <v>927</v>
      </c>
      <c r="C238" s="22" t="s">
        <v>928</v>
      </c>
      <c r="D238" s="27"/>
      <c r="E238" s="24" t="s">
        <v>929</v>
      </c>
      <c r="F238" s="26" t="s">
        <v>930</v>
      </c>
      <c r="G238" s="26" t="s">
        <v>931</v>
      </c>
      <c r="H238" s="103" t="s">
        <v>364</v>
      </c>
      <c r="I238" s="75" t="s">
        <v>937</v>
      </c>
      <c r="J238" s="27" t="str">
        <f t="shared" si="78"/>
        <v>Shoreditch Town Hall: Council Chamber</v>
      </c>
      <c r="K238" s="28">
        <f t="shared" si="89"/>
        <v>70.538057850000001</v>
      </c>
      <c r="L238" s="28">
        <f t="shared" si="89"/>
        <v>59.383202190000006</v>
      </c>
      <c r="M238" s="29">
        <f t="shared" si="90"/>
        <v>4188.7757513964671</v>
      </c>
      <c r="N238" s="27">
        <v>21.5</v>
      </c>
      <c r="O238" s="27">
        <v>18.100000000000001</v>
      </c>
      <c r="P238" s="112">
        <f t="shared" si="84"/>
        <v>389.15000000000003</v>
      </c>
      <c r="Q238" s="75" t="s">
        <v>28</v>
      </c>
      <c r="R238" s="23" t="s">
        <v>28</v>
      </c>
      <c r="S238" s="23" t="s">
        <v>28</v>
      </c>
      <c r="T238" s="23" t="s">
        <v>28</v>
      </c>
      <c r="U238" s="27" t="s">
        <v>14</v>
      </c>
      <c r="V238" s="95" t="s">
        <v>28</v>
      </c>
      <c r="W238" s="89">
        <v>60</v>
      </c>
      <c r="X238" s="32">
        <v>375</v>
      </c>
      <c r="Y238" s="58">
        <v>1200</v>
      </c>
      <c r="Z238" s="33">
        <f t="shared" si="86"/>
        <v>0.15418219195682897</v>
      </c>
      <c r="AA238" s="33">
        <f t="shared" si="87"/>
        <v>0.96363869973018113</v>
      </c>
      <c r="AB238" s="69">
        <f t="shared" si="88"/>
        <v>3.0836438391365792</v>
      </c>
      <c r="AC238" s="73">
        <f>W238-'Headline Stats'!$B$6</f>
        <v>30.53413461538462</v>
      </c>
      <c r="AD238" s="34">
        <f>X238-'Headline Stats'!$B$7</f>
        <v>150.30932475884248</v>
      </c>
      <c r="AE238" s="34">
        <f>Y238-'Headline Stats'!$B$8</f>
        <v>114.19677419354844</v>
      </c>
      <c r="AF238" s="34">
        <f>Z238-'Headline Stats'!$B$13</f>
        <v>-0.29972508800810183</v>
      </c>
      <c r="AG238" s="34">
        <f>AA238-'Headline Stats'!$B$14</f>
        <v>-2.3770350718852393</v>
      </c>
      <c r="AH238" s="69">
        <f>AB238-'Headline Stats'!$B$15</f>
        <v>-13.075960639377888</v>
      </c>
      <c r="AI238" s="76"/>
    </row>
    <row r="239" spans="1:35" x14ac:dyDescent="0.25">
      <c r="A239" s="23" t="s">
        <v>962</v>
      </c>
      <c r="B239" s="23" t="s">
        <v>963</v>
      </c>
      <c r="C239" s="23" t="s">
        <v>964</v>
      </c>
      <c r="D239" s="23"/>
      <c r="E239" s="23" t="s">
        <v>965</v>
      </c>
      <c r="F239" s="26" t="s">
        <v>966</v>
      </c>
      <c r="G239" s="25" t="s">
        <v>967</v>
      </c>
      <c r="H239" s="106" t="s">
        <v>364</v>
      </c>
      <c r="I239" s="81" t="s">
        <v>86</v>
      </c>
      <c r="J239" s="27" t="str">
        <f t="shared" si="78"/>
        <v>Soho Gyms: Studio</v>
      </c>
      <c r="K239" s="23"/>
      <c r="L239" s="23"/>
      <c r="M239" s="29"/>
      <c r="N239" s="23"/>
      <c r="O239" s="23"/>
      <c r="P239" s="111"/>
      <c r="Q239" s="117" t="s">
        <v>28</v>
      </c>
      <c r="R239" s="43" t="s">
        <v>28</v>
      </c>
      <c r="S239" s="42" t="s">
        <v>28</v>
      </c>
      <c r="T239" s="43" t="s">
        <v>28</v>
      </c>
      <c r="U239" s="43" t="s">
        <v>28</v>
      </c>
      <c r="V239" s="100" t="s">
        <v>28</v>
      </c>
      <c r="W239" s="87">
        <v>35</v>
      </c>
      <c r="X239" s="40">
        <f>W239*8</f>
        <v>280</v>
      </c>
      <c r="Y239" s="40">
        <f t="shared" ref="Y239:Y280" si="91">X239*5</f>
        <v>1400</v>
      </c>
      <c r="Z239" s="33"/>
      <c r="AA239" s="37"/>
      <c r="AB239" s="70"/>
      <c r="AC239" s="73">
        <f>W239-'Headline Stats'!$B$6</f>
        <v>5.5341346153846196</v>
      </c>
      <c r="AD239" s="34">
        <f>X239-'Headline Stats'!$B$7</f>
        <v>55.309324758842479</v>
      </c>
      <c r="AE239" s="34">
        <f>Y239-'Headline Stats'!$B$8</f>
        <v>314.19677419354844</v>
      </c>
      <c r="AF239" s="34">
        <f>Z239-'Headline Stats'!$B$13</f>
        <v>-0.4539072799649308</v>
      </c>
      <c r="AG239" s="34">
        <f>AA239-'Headline Stats'!$B$14</f>
        <v>-3.3406737716154207</v>
      </c>
      <c r="AH239" s="69">
        <f>AB239-'Headline Stats'!$B$15</f>
        <v>-16.159604478514467</v>
      </c>
      <c r="AI239" s="75"/>
    </row>
    <row r="240" spans="1:35" x14ac:dyDescent="0.25">
      <c r="A240" s="21" t="s">
        <v>671</v>
      </c>
      <c r="B240" s="46" t="s">
        <v>775</v>
      </c>
      <c r="C240" s="22" t="s">
        <v>776</v>
      </c>
      <c r="D240" s="46"/>
      <c r="E240" s="59" t="s">
        <v>777</v>
      </c>
      <c r="F240" s="25" t="s">
        <v>778</v>
      </c>
      <c r="G240" s="25" t="s">
        <v>779</v>
      </c>
      <c r="H240" s="106"/>
      <c r="I240" s="81" t="s">
        <v>96</v>
      </c>
      <c r="J240" s="27" t="str">
        <f t="shared" si="78"/>
        <v>South London Dance Studios: Various</v>
      </c>
      <c r="K240" s="46"/>
      <c r="L240" s="46"/>
      <c r="M240" s="57"/>
      <c r="N240" s="46"/>
      <c r="O240" s="46"/>
      <c r="P240" s="114"/>
      <c r="Q240" s="81" t="s">
        <v>28</v>
      </c>
      <c r="R240" s="46" t="s">
        <v>28</v>
      </c>
      <c r="S240" s="46" t="s">
        <v>14</v>
      </c>
      <c r="T240" s="46" t="s">
        <v>28</v>
      </c>
      <c r="U240" s="46" t="s">
        <v>14</v>
      </c>
      <c r="V240" s="99" t="s">
        <v>28</v>
      </c>
      <c r="W240" s="87">
        <v>25</v>
      </c>
      <c r="X240" s="50">
        <f>15*8</f>
        <v>120</v>
      </c>
      <c r="Y240" s="50">
        <f t="shared" si="91"/>
        <v>600</v>
      </c>
      <c r="Z240" s="33"/>
      <c r="AA240" s="37"/>
      <c r="AB240" s="70"/>
      <c r="AC240" s="73">
        <f>W240-'Headline Stats'!$B$6</f>
        <v>-4.4658653846153804</v>
      </c>
      <c r="AD240" s="34">
        <f>X240-'Headline Stats'!$B$7</f>
        <v>-104.69067524115752</v>
      </c>
      <c r="AE240" s="34">
        <f>Y240-'Headline Stats'!$B$8</f>
        <v>-485.80322580645156</v>
      </c>
      <c r="AF240" s="34">
        <f>Z240-'Headline Stats'!$B$13</f>
        <v>-0.4539072799649308</v>
      </c>
      <c r="AG240" s="34">
        <f>AA240-'Headline Stats'!$B$14</f>
        <v>-3.3406737716154207</v>
      </c>
      <c r="AH240" s="69">
        <f>AB240-'Headline Stats'!$B$15</f>
        <v>-16.159604478514467</v>
      </c>
      <c r="AI240" s="81"/>
    </row>
    <row r="241" spans="1:35" x14ac:dyDescent="0.25">
      <c r="A241" s="60" t="s">
        <v>614</v>
      </c>
      <c r="B241" s="21" t="s">
        <v>615</v>
      </c>
      <c r="C241" s="22" t="s">
        <v>616</v>
      </c>
      <c r="D241" s="23"/>
      <c r="E241" s="21" t="s">
        <v>617</v>
      </c>
      <c r="F241" s="26" t="s">
        <v>618</v>
      </c>
      <c r="G241" s="26" t="s">
        <v>619</v>
      </c>
      <c r="H241" s="106" t="s">
        <v>24</v>
      </c>
      <c r="I241" s="81" t="s">
        <v>620</v>
      </c>
      <c r="J241" s="27" t="str">
        <f t="shared" si="78"/>
        <v>Space, The: The Space</v>
      </c>
      <c r="K241" s="23">
        <v>30</v>
      </c>
      <c r="L241" s="23">
        <v>28</v>
      </c>
      <c r="M241" s="44">
        <f>K241*L241</f>
        <v>840</v>
      </c>
      <c r="N241" s="44">
        <f>K241*0.3048</f>
        <v>9.1440000000000001</v>
      </c>
      <c r="O241" s="44">
        <f>L241*0.3048</f>
        <v>8.5343999999999998</v>
      </c>
      <c r="P241" s="114">
        <f t="shared" ref="P241:P251" si="92">N241*O241</f>
        <v>78.0385536</v>
      </c>
      <c r="Q241" s="75" t="s">
        <v>28</v>
      </c>
      <c r="R241" s="23" t="s">
        <v>14</v>
      </c>
      <c r="S241" s="23" t="s">
        <v>14</v>
      </c>
      <c r="T241" s="23" t="s">
        <v>14</v>
      </c>
      <c r="U241" s="23" t="s">
        <v>28</v>
      </c>
      <c r="V241" s="95" t="s">
        <v>14</v>
      </c>
      <c r="W241" s="87">
        <v>15</v>
      </c>
      <c r="X241" s="50">
        <v>110</v>
      </c>
      <c r="Y241" s="50">
        <f t="shared" si="91"/>
        <v>550</v>
      </c>
      <c r="Z241" s="33">
        <f t="shared" ref="Z241:Z280" si="93">W241/P241</f>
        <v>0.19221268601267361</v>
      </c>
      <c r="AA241" s="37">
        <f t="shared" ref="AA241:AA285" si="94">X241/P241</f>
        <v>1.4095596974262732</v>
      </c>
      <c r="AB241" s="70">
        <f t="shared" ref="AB241:AB285" si="95">Y241/P241</f>
        <v>7.0477984871313657</v>
      </c>
      <c r="AC241" s="73">
        <f>W241-'Headline Stats'!$B$6</f>
        <v>-14.46586538461538</v>
      </c>
      <c r="AD241" s="34">
        <f>X241-'Headline Stats'!$B$7</f>
        <v>-114.69067524115752</v>
      </c>
      <c r="AE241" s="34">
        <f>Y241-'Headline Stats'!$B$8</f>
        <v>-535.80322580645156</v>
      </c>
      <c r="AF241" s="34">
        <f>Z241-'Headline Stats'!$B$13</f>
        <v>-0.26169459395225719</v>
      </c>
      <c r="AG241" s="34">
        <f>AA241-'Headline Stats'!$B$14</f>
        <v>-1.9311140741891475</v>
      </c>
      <c r="AH241" s="69">
        <f>AB241-'Headline Stats'!$B$15</f>
        <v>-9.1118059913831004</v>
      </c>
      <c r="AI241" s="75" t="s">
        <v>623</v>
      </c>
    </row>
    <row r="242" spans="1:35" x14ac:dyDescent="0.25">
      <c r="A242" s="21" t="s">
        <v>828</v>
      </c>
      <c r="B242" s="21" t="s">
        <v>829</v>
      </c>
      <c r="C242" s="22" t="s">
        <v>830</v>
      </c>
      <c r="D242" s="23"/>
      <c r="E242" s="24" t="s">
        <v>831</v>
      </c>
      <c r="F242" s="23" t="s">
        <v>832</v>
      </c>
      <c r="G242" s="26" t="s">
        <v>833</v>
      </c>
      <c r="H242" s="102"/>
      <c r="I242" s="75" t="s">
        <v>197</v>
      </c>
      <c r="J242" s="27" t="str">
        <f t="shared" si="78"/>
        <v>St Gabriel's Halls: Main Hall</v>
      </c>
      <c r="K242" s="28">
        <f>N242*3.2808399</f>
        <v>65.616798000000003</v>
      </c>
      <c r="L242" s="28">
        <f>O242*3.2808399</f>
        <v>31.16797905</v>
      </c>
      <c r="M242" s="29">
        <f>K242*L242</f>
        <v>2045.142985392082</v>
      </c>
      <c r="N242" s="23">
        <v>20</v>
      </c>
      <c r="O242" s="23">
        <v>9.5</v>
      </c>
      <c r="P242" s="111">
        <f t="shared" si="92"/>
        <v>190</v>
      </c>
      <c r="Q242" s="75" t="s">
        <v>14</v>
      </c>
      <c r="R242" s="23" t="s">
        <v>28</v>
      </c>
      <c r="S242" s="23" t="s">
        <v>28</v>
      </c>
      <c r="T242" s="23" t="s">
        <v>28</v>
      </c>
      <c r="U242" s="23" t="s">
        <v>28</v>
      </c>
      <c r="V242" s="95" t="s">
        <v>14</v>
      </c>
      <c r="W242" s="83">
        <f t="shared" ref="W242:W250" si="96">X242/8</f>
        <v>18.75</v>
      </c>
      <c r="X242" s="32">
        <v>150</v>
      </c>
      <c r="Y242" s="50">
        <f t="shared" si="91"/>
        <v>750</v>
      </c>
      <c r="Z242" s="33">
        <f t="shared" si="93"/>
        <v>9.8684210526315791E-2</v>
      </c>
      <c r="AA242" s="33">
        <f t="shared" si="94"/>
        <v>0.78947368421052633</v>
      </c>
      <c r="AB242" s="69">
        <f t="shared" si="95"/>
        <v>3.9473684210526314</v>
      </c>
      <c r="AC242" s="73">
        <f>W242-'Headline Stats'!$B$6</f>
        <v>-10.71586538461538</v>
      </c>
      <c r="AD242" s="34">
        <f>X242-'Headline Stats'!$B$7</f>
        <v>-74.690675241157521</v>
      </c>
      <c r="AE242" s="34">
        <f>Y242-'Headline Stats'!$B$8</f>
        <v>-335.80322580645156</v>
      </c>
      <c r="AF242" s="34">
        <f>Z242-'Headline Stats'!$B$13</f>
        <v>-0.35522306943861504</v>
      </c>
      <c r="AG242" s="34">
        <f>AA242-'Headline Stats'!$B$14</f>
        <v>-2.5512000874048946</v>
      </c>
      <c r="AH242" s="69">
        <f>AB242-'Headline Stats'!$B$15</f>
        <v>-12.212236057461835</v>
      </c>
      <c r="AI242" s="75" t="s">
        <v>873</v>
      </c>
    </row>
    <row r="243" spans="1:35" x14ac:dyDescent="0.25">
      <c r="A243" s="21" t="s">
        <v>828</v>
      </c>
      <c r="B243" s="21" t="s">
        <v>829</v>
      </c>
      <c r="C243" s="22" t="s">
        <v>830</v>
      </c>
      <c r="D243" s="23"/>
      <c r="E243" s="24" t="s">
        <v>831</v>
      </c>
      <c r="F243" s="23" t="s">
        <v>832</v>
      </c>
      <c r="G243" s="26" t="s">
        <v>833</v>
      </c>
      <c r="H243" s="102"/>
      <c r="I243" s="75" t="s">
        <v>834</v>
      </c>
      <c r="J243" s="27" t="str">
        <f t="shared" si="78"/>
        <v>St Gabriel's Halls: Men's Club</v>
      </c>
      <c r="K243" s="23"/>
      <c r="L243" s="23"/>
      <c r="M243" s="29"/>
      <c r="N243" s="23">
        <v>13.9</v>
      </c>
      <c r="O243" s="23">
        <v>9.4</v>
      </c>
      <c r="P243" s="111">
        <f t="shared" si="92"/>
        <v>130.66</v>
      </c>
      <c r="Q243" s="75" t="s">
        <v>14</v>
      </c>
      <c r="R243" s="23" t="s">
        <v>28</v>
      </c>
      <c r="S243" s="23" t="s">
        <v>28</v>
      </c>
      <c r="T243" s="23" t="s">
        <v>28</v>
      </c>
      <c r="U243" s="23" t="s">
        <v>28</v>
      </c>
      <c r="V243" s="95" t="s">
        <v>14</v>
      </c>
      <c r="W243" s="83">
        <f t="shared" si="96"/>
        <v>16.25</v>
      </c>
      <c r="X243" s="32">
        <v>130</v>
      </c>
      <c r="Y243" s="50">
        <f t="shared" si="91"/>
        <v>650</v>
      </c>
      <c r="Z243" s="33">
        <f t="shared" si="93"/>
        <v>0.12436859023419562</v>
      </c>
      <c r="AA243" s="33">
        <f t="shared" si="94"/>
        <v>0.99494872187356498</v>
      </c>
      <c r="AB243" s="69">
        <f t="shared" si="95"/>
        <v>4.9747436093678248</v>
      </c>
      <c r="AC243" s="73">
        <f>W243-'Headline Stats'!$B$6</f>
        <v>-13.21586538461538</v>
      </c>
      <c r="AD243" s="34">
        <f>X243-'Headline Stats'!$B$7</f>
        <v>-94.690675241157521</v>
      </c>
      <c r="AE243" s="34">
        <f>Y243-'Headline Stats'!$B$8</f>
        <v>-435.80322580645156</v>
      </c>
      <c r="AF243" s="34">
        <f>Z243-'Headline Stats'!$B$13</f>
        <v>-0.32953868973073519</v>
      </c>
      <c r="AG243" s="34">
        <f>AA243-'Headline Stats'!$B$14</f>
        <v>-2.3457250497418558</v>
      </c>
      <c r="AH243" s="69">
        <f>AB243-'Headline Stats'!$B$15</f>
        <v>-11.184860869146643</v>
      </c>
      <c r="AI243" s="75" t="s">
        <v>873</v>
      </c>
    </row>
    <row r="244" spans="1:35" x14ac:dyDescent="0.25">
      <c r="A244" s="21" t="s">
        <v>828</v>
      </c>
      <c r="B244" s="21" t="s">
        <v>829</v>
      </c>
      <c r="C244" s="22" t="s">
        <v>830</v>
      </c>
      <c r="D244" s="23"/>
      <c r="E244" s="24" t="s">
        <v>831</v>
      </c>
      <c r="F244" s="23" t="s">
        <v>832</v>
      </c>
      <c r="G244" s="26" t="s">
        <v>833</v>
      </c>
      <c r="H244" s="102"/>
      <c r="I244" s="75" t="s">
        <v>136</v>
      </c>
      <c r="J244" s="27" t="str">
        <f t="shared" si="78"/>
        <v>St Gabriel's Halls: Lower Hall</v>
      </c>
      <c r="K244" s="23"/>
      <c r="L244" s="23"/>
      <c r="M244" s="29"/>
      <c r="N244" s="23">
        <v>9.5</v>
      </c>
      <c r="O244" s="23">
        <v>8.4</v>
      </c>
      <c r="P244" s="111">
        <f t="shared" si="92"/>
        <v>79.8</v>
      </c>
      <c r="Q244" s="75" t="s">
        <v>14</v>
      </c>
      <c r="R244" s="23" t="s">
        <v>28</v>
      </c>
      <c r="S244" s="23" t="s">
        <v>28</v>
      </c>
      <c r="T244" s="23" t="s">
        <v>28</v>
      </c>
      <c r="U244" s="23" t="s">
        <v>28</v>
      </c>
      <c r="V244" s="95" t="s">
        <v>14</v>
      </c>
      <c r="W244" s="83">
        <f t="shared" si="96"/>
        <v>15</v>
      </c>
      <c r="X244" s="32">
        <v>120</v>
      </c>
      <c r="Y244" s="50">
        <f t="shared" si="91"/>
        <v>600</v>
      </c>
      <c r="Z244" s="33">
        <f t="shared" si="93"/>
        <v>0.18796992481203009</v>
      </c>
      <c r="AA244" s="33">
        <f t="shared" si="94"/>
        <v>1.5037593984962407</v>
      </c>
      <c r="AB244" s="69">
        <f t="shared" si="95"/>
        <v>7.518796992481203</v>
      </c>
      <c r="AC244" s="73">
        <f>W244-'Headline Stats'!$B$6</f>
        <v>-14.46586538461538</v>
      </c>
      <c r="AD244" s="34">
        <f>X244-'Headline Stats'!$B$7</f>
        <v>-104.69067524115752</v>
      </c>
      <c r="AE244" s="34">
        <f>Y244-'Headline Stats'!$B$8</f>
        <v>-485.80322580645156</v>
      </c>
      <c r="AF244" s="34">
        <f>Z244-'Headline Stats'!$B$13</f>
        <v>-0.26593735515290073</v>
      </c>
      <c r="AG244" s="34">
        <f>AA244-'Headline Stats'!$B$14</f>
        <v>-1.8369143731191799</v>
      </c>
      <c r="AH244" s="69">
        <f>AB244-'Headline Stats'!$B$15</f>
        <v>-8.640807486033264</v>
      </c>
      <c r="AI244" s="75" t="s">
        <v>873</v>
      </c>
    </row>
    <row r="245" spans="1:35" x14ac:dyDescent="0.25">
      <c r="A245" s="21" t="s">
        <v>828</v>
      </c>
      <c r="B245" s="21" t="s">
        <v>829</v>
      </c>
      <c r="C245" s="22" t="s">
        <v>830</v>
      </c>
      <c r="D245" s="23"/>
      <c r="E245" s="24" t="s">
        <v>831</v>
      </c>
      <c r="F245" s="23" t="s">
        <v>832</v>
      </c>
      <c r="G245" s="26" t="s">
        <v>833</v>
      </c>
      <c r="H245" s="102"/>
      <c r="I245" s="75" t="s">
        <v>835</v>
      </c>
      <c r="J245" s="27" t="str">
        <f t="shared" si="78"/>
        <v>St Gabriel's Halls: Boy's Club</v>
      </c>
      <c r="K245" s="23"/>
      <c r="L245" s="23"/>
      <c r="M245" s="29"/>
      <c r="N245" s="23">
        <v>13.8</v>
      </c>
      <c r="O245" s="23">
        <v>8.3000000000000007</v>
      </c>
      <c r="P245" s="111">
        <f t="shared" si="92"/>
        <v>114.54000000000002</v>
      </c>
      <c r="Q245" s="75" t="s">
        <v>14</v>
      </c>
      <c r="R245" s="23" t="s">
        <v>28</v>
      </c>
      <c r="S245" s="23" t="s">
        <v>28</v>
      </c>
      <c r="T245" s="23" t="s">
        <v>28</v>
      </c>
      <c r="U245" s="23" t="s">
        <v>28</v>
      </c>
      <c r="V245" s="95" t="s">
        <v>14</v>
      </c>
      <c r="W245" s="83">
        <f t="shared" si="96"/>
        <v>17.5</v>
      </c>
      <c r="X245" s="32">
        <v>140</v>
      </c>
      <c r="Y245" s="50">
        <f t="shared" si="91"/>
        <v>700</v>
      </c>
      <c r="Z245" s="33">
        <f t="shared" si="93"/>
        <v>0.15278505325650424</v>
      </c>
      <c r="AA245" s="33">
        <f t="shared" si="94"/>
        <v>1.2222804260520339</v>
      </c>
      <c r="AB245" s="69">
        <f t="shared" si="95"/>
        <v>6.1114021302601698</v>
      </c>
      <c r="AC245" s="73">
        <f>W245-'Headline Stats'!$B$6</f>
        <v>-11.96586538461538</v>
      </c>
      <c r="AD245" s="34">
        <f>X245-'Headline Stats'!$B$7</f>
        <v>-84.690675241157521</v>
      </c>
      <c r="AE245" s="34">
        <f>Y245-'Headline Stats'!$B$8</f>
        <v>-385.80322580645156</v>
      </c>
      <c r="AF245" s="34">
        <f>Z245-'Headline Stats'!$B$13</f>
        <v>-0.30112222670842659</v>
      </c>
      <c r="AG245" s="34">
        <f>AA245-'Headline Stats'!$B$14</f>
        <v>-2.118393345563387</v>
      </c>
      <c r="AH245" s="69">
        <f>AB245-'Headline Stats'!$B$15</f>
        <v>-10.048202348254296</v>
      </c>
      <c r="AI245" s="75" t="s">
        <v>873</v>
      </c>
    </row>
    <row r="246" spans="1:35" x14ac:dyDescent="0.25">
      <c r="A246" s="21" t="s">
        <v>968</v>
      </c>
      <c r="B246" s="21" t="s">
        <v>626</v>
      </c>
      <c r="C246" s="22" t="s">
        <v>627</v>
      </c>
      <c r="D246" s="23"/>
      <c r="E246" s="21" t="s">
        <v>628</v>
      </c>
      <c r="F246" s="25" t="s">
        <v>629</v>
      </c>
      <c r="G246" s="26" t="s">
        <v>630</v>
      </c>
      <c r="H246" s="106" t="s">
        <v>24</v>
      </c>
      <c r="I246" s="81" t="s">
        <v>631</v>
      </c>
      <c r="J246" s="27" t="str">
        <f t="shared" si="78"/>
        <v>al: Upper Vestry Hall</v>
      </c>
      <c r="K246" s="44">
        <f t="shared" ref="K246:L251" si="97">N246*3.2808399</f>
        <v>42.650918700000005</v>
      </c>
      <c r="L246" s="44">
        <f t="shared" si="97"/>
        <v>20.66929137</v>
      </c>
      <c r="M246" s="44">
        <f t="shared" ref="M246:M251" si="98">K246*L246</f>
        <v>881.56426580848176</v>
      </c>
      <c r="N246" s="23">
        <v>13</v>
      </c>
      <c r="O246" s="23">
        <v>6.3</v>
      </c>
      <c r="P246" s="111">
        <f t="shared" si="92"/>
        <v>81.899999999999991</v>
      </c>
      <c r="Q246" s="75" t="s">
        <v>28</v>
      </c>
      <c r="R246" s="23" t="s">
        <v>28</v>
      </c>
      <c r="S246" s="23" t="s">
        <v>28</v>
      </c>
      <c r="T246" s="23" t="s">
        <v>28</v>
      </c>
      <c r="U246" s="23" t="s">
        <v>28</v>
      </c>
      <c r="V246" s="95" t="s">
        <v>14</v>
      </c>
      <c r="W246" s="83">
        <f t="shared" si="96"/>
        <v>20</v>
      </c>
      <c r="X246" s="32">
        <v>160</v>
      </c>
      <c r="Y246" s="50">
        <f t="shared" si="91"/>
        <v>800</v>
      </c>
      <c r="Z246" s="33">
        <f t="shared" si="93"/>
        <v>0.24420024420024422</v>
      </c>
      <c r="AA246" s="37">
        <f t="shared" si="94"/>
        <v>1.9536019536019538</v>
      </c>
      <c r="AB246" s="70">
        <f t="shared" si="95"/>
        <v>9.7680097680097688</v>
      </c>
      <c r="AC246" s="73">
        <f>W246-'Headline Stats'!$B$6</f>
        <v>-9.4658653846153804</v>
      </c>
      <c r="AD246" s="34">
        <f>X246-'Headline Stats'!$B$7</f>
        <v>-64.690675241157521</v>
      </c>
      <c r="AE246" s="34">
        <f>Y246-'Headline Stats'!$B$8</f>
        <v>-285.80322580645156</v>
      </c>
      <c r="AF246" s="34">
        <f>Z246-'Headline Stats'!$B$13</f>
        <v>-0.20970703576468658</v>
      </c>
      <c r="AG246" s="34">
        <f>AA246-'Headline Stats'!$B$14</f>
        <v>-1.3870718180134669</v>
      </c>
      <c r="AH246" s="69">
        <f>AB246-'Headline Stats'!$B$15</f>
        <v>-6.3915947105046982</v>
      </c>
      <c r="AI246" s="75"/>
    </row>
    <row r="247" spans="1:35" x14ac:dyDescent="0.25">
      <c r="A247" s="21" t="s">
        <v>625</v>
      </c>
      <c r="B247" s="21" t="s">
        <v>626</v>
      </c>
      <c r="C247" s="22" t="s">
        <v>627</v>
      </c>
      <c r="D247" s="23"/>
      <c r="E247" s="21" t="s">
        <v>628</v>
      </c>
      <c r="F247" s="25" t="s">
        <v>629</v>
      </c>
      <c r="G247" s="26" t="s">
        <v>630</v>
      </c>
      <c r="H247" s="106" t="s">
        <v>24</v>
      </c>
      <c r="I247" s="81" t="s">
        <v>632</v>
      </c>
      <c r="J247" s="27" t="str">
        <f t="shared" si="78"/>
        <v>St George's Church Bloomsbury: Lower Vestry Hall</v>
      </c>
      <c r="K247" s="44">
        <f t="shared" si="97"/>
        <v>29.527559100000001</v>
      </c>
      <c r="L247" s="44">
        <f t="shared" si="97"/>
        <v>19.685039400000001</v>
      </c>
      <c r="M247" s="44">
        <f t="shared" si="98"/>
        <v>581.25116426932857</v>
      </c>
      <c r="N247" s="23">
        <v>9</v>
      </c>
      <c r="O247" s="23">
        <v>6</v>
      </c>
      <c r="P247" s="111">
        <f t="shared" si="92"/>
        <v>54</v>
      </c>
      <c r="Q247" s="75" t="s">
        <v>28</v>
      </c>
      <c r="R247" s="23" t="s">
        <v>28</v>
      </c>
      <c r="S247" s="23" t="s">
        <v>28</v>
      </c>
      <c r="T247" s="23" t="s">
        <v>28</v>
      </c>
      <c r="U247" s="23" t="s">
        <v>28</v>
      </c>
      <c r="V247" s="95" t="s">
        <v>14</v>
      </c>
      <c r="W247" s="83">
        <f t="shared" si="96"/>
        <v>15</v>
      </c>
      <c r="X247" s="32">
        <v>120</v>
      </c>
      <c r="Y247" s="50">
        <f t="shared" si="91"/>
        <v>600</v>
      </c>
      <c r="Z247" s="33">
        <f t="shared" si="93"/>
        <v>0.27777777777777779</v>
      </c>
      <c r="AA247" s="37">
        <f t="shared" si="94"/>
        <v>2.2222222222222223</v>
      </c>
      <c r="AB247" s="70">
        <f t="shared" si="95"/>
        <v>11.111111111111111</v>
      </c>
      <c r="AC247" s="73">
        <f>W247-'Headline Stats'!$B$6</f>
        <v>-14.46586538461538</v>
      </c>
      <c r="AD247" s="34">
        <f>X247-'Headline Stats'!$B$7</f>
        <v>-104.69067524115752</v>
      </c>
      <c r="AE247" s="34">
        <f>Y247-'Headline Stats'!$B$8</f>
        <v>-485.80322580645156</v>
      </c>
      <c r="AF247" s="34">
        <f>Z247-'Headline Stats'!$B$13</f>
        <v>-0.17612950218715301</v>
      </c>
      <c r="AG247" s="34">
        <f>AA247-'Headline Stats'!$B$14</f>
        <v>-1.1184515493931984</v>
      </c>
      <c r="AH247" s="69">
        <f>AB247-'Headline Stats'!$B$15</f>
        <v>-5.0484933674033563</v>
      </c>
      <c r="AI247" s="75"/>
    </row>
    <row r="248" spans="1:35" x14ac:dyDescent="0.25">
      <c r="A248" s="21" t="s">
        <v>625</v>
      </c>
      <c r="B248" s="21" t="s">
        <v>626</v>
      </c>
      <c r="C248" s="22" t="s">
        <v>627</v>
      </c>
      <c r="D248" s="23"/>
      <c r="E248" s="21" t="s">
        <v>628</v>
      </c>
      <c r="F248" s="25" t="s">
        <v>629</v>
      </c>
      <c r="G248" s="26" t="s">
        <v>630</v>
      </c>
      <c r="H248" s="106" t="s">
        <v>24</v>
      </c>
      <c r="I248" s="81" t="s">
        <v>633</v>
      </c>
      <c r="J248" s="27" t="str">
        <f t="shared" si="78"/>
        <v>St George's Church Bloomsbury: Upper Meeting Room</v>
      </c>
      <c r="K248" s="44">
        <f t="shared" si="97"/>
        <v>19.685039400000001</v>
      </c>
      <c r="L248" s="44">
        <f t="shared" si="97"/>
        <v>8.2020997500000004</v>
      </c>
      <c r="M248" s="44">
        <f t="shared" si="98"/>
        <v>161.45865674148016</v>
      </c>
      <c r="N248" s="23">
        <v>6</v>
      </c>
      <c r="O248" s="23">
        <v>2.5</v>
      </c>
      <c r="P248" s="111">
        <f t="shared" si="92"/>
        <v>15</v>
      </c>
      <c r="Q248" s="75" t="s">
        <v>28</v>
      </c>
      <c r="R248" s="23" t="s">
        <v>28</v>
      </c>
      <c r="S248" s="23" t="s">
        <v>28</v>
      </c>
      <c r="T248" s="23" t="s">
        <v>28</v>
      </c>
      <c r="U248" s="23" t="s">
        <v>28</v>
      </c>
      <c r="V248" s="95" t="s">
        <v>28</v>
      </c>
      <c r="W248" s="83">
        <f t="shared" si="96"/>
        <v>10</v>
      </c>
      <c r="X248" s="32">
        <v>80</v>
      </c>
      <c r="Y248" s="50">
        <f t="shared" si="91"/>
        <v>400</v>
      </c>
      <c r="Z248" s="33">
        <f t="shared" si="93"/>
        <v>0.66666666666666663</v>
      </c>
      <c r="AA248" s="37">
        <f t="shared" si="94"/>
        <v>5.333333333333333</v>
      </c>
      <c r="AB248" s="70">
        <f t="shared" si="95"/>
        <v>26.666666666666668</v>
      </c>
      <c r="AC248" s="73">
        <f>W248-'Headline Stats'!$B$6</f>
        <v>-19.46586538461538</v>
      </c>
      <c r="AD248" s="34">
        <f>X248-'Headline Stats'!$B$7</f>
        <v>-144.69067524115752</v>
      </c>
      <c r="AE248" s="34">
        <f>Y248-'Headline Stats'!$B$8</f>
        <v>-685.80322580645156</v>
      </c>
      <c r="AF248" s="34">
        <f>Z248-'Headline Stats'!$B$13</f>
        <v>0.21275938670173583</v>
      </c>
      <c r="AG248" s="34">
        <f>AA248-'Headline Stats'!$B$14</f>
        <v>1.9926595617179124</v>
      </c>
      <c r="AH248" s="69">
        <f>AB248-'Headline Stats'!$B$15</f>
        <v>10.507062188152201</v>
      </c>
      <c r="AI248" s="75"/>
    </row>
    <row r="249" spans="1:35" x14ac:dyDescent="0.25">
      <c r="A249" s="21" t="s">
        <v>906</v>
      </c>
      <c r="B249" s="21" t="s">
        <v>907</v>
      </c>
      <c r="C249" s="22" t="s">
        <v>908</v>
      </c>
      <c r="D249" s="27"/>
      <c r="E249" s="24" t="s">
        <v>909</v>
      </c>
      <c r="F249" s="26" t="s">
        <v>910</v>
      </c>
      <c r="G249" s="26" t="s">
        <v>911</v>
      </c>
      <c r="H249" s="103" t="s">
        <v>364</v>
      </c>
      <c r="I249" s="75" t="s">
        <v>912</v>
      </c>
      <c r="J249" s="27" t="str">
        <f t="shared" si="78"/>
        <v>St James' Church Piccadilly: Conference Room</v>
      </c>
      <c r="K249" s="28">
        <f t="shared" si="97"/>
        <v>32.808399000000001</v>
      </c>
      <c r="L249" s="28">
        <f t="shared" si="97"/>
        <v>24.606299249999999</v>
      </c>
      <c r="M249" s="29">
        <f t="shared" si="98"/>
        <v>807.29328370740075</v>
      </c>
      <c r="N249" s="23">
        <v>10</v>
      </c>
      <c r="O249" s="23">
        <v>7.5</v>
      </c>
      <c r="P249" s="111">
        <f t="shared" si="92"/>
        <v>75</v>
      </c>
      <c r="Q249" s="75" t="s">
        <v>14</v>
      </c>
      <c r="R249" s="23" t="s">
        <v>28</v>
      </c>
      <c r="S249" s="23" t="s">
        <v>28</v>
      </c>
      <c r="T249" s="23" t="s">
        <v>28</v>
      </c>
      <c r="U249" s="23" t="s">
        <v>28</v>
      </c>
      <c r="V249" s="92" t="s">
        <v>14</v>
      </c>
      <c r="W249" s="83">
        <f t="shared" si="96"/>
        <v>27.5</v>
      </c>
      <c r="X249" s="32">
        <v>220</v>
      </c>
      <c r="Y249" s="50">
        <f t="shared" si="91"/>
        <v>1100</v>
      </c>
      <c r="Z249" s="33">
        <f t="shared" si="93"/>
        <v>0.36666666666666664</v>
      </c>
      <c r="AA249" s="33">
        <f t="shared" si="94"/>
        <v>2.9333333333333331</v>
      </c>
      <c r="AB249" s="69">
        <f t="shared" si="95"/>
        <v>14.666666666666666</v>
      </c>
      <c r="AC249" s="73">
        <f>W249-'Headline Stats'!$B$6</f>
        <v>-1.9658653846153804</v>
      </c>
      <c r="AD249" s="34">
        <f>X249-'Headline Stats'!$B$7</f>
        <v>-4.6906752411575212</v>
      </c>
      <c r="AE249" s="34">
        <f>Y249-'Headline Stats'!$B$8</f>
        <v>14.196774193548436</v>
      </c>
      <c r="AF249" s="34">
        <f>Z249-'Headline Stats'!$B$13</f>
        <v>-8.7240613298264158E-2</v>
      </c>
      <c r="AG249" s="34">
        <f>AA249-'Headline Stats'!$B$14</f>
        <v>-0.40734043828208755</v>
      </c>
      <c r="AH249" s="69">
        <f>AB249-'Headline Stats'!$B$15</f>
        <v>-1.4929378118478009</v>
      </c>
      <c r="AI249" s="76"/>
    </row>
    <row r="250" spans="1:35" x14ac:dyDescent="0.25">
      <c r="A250" s="21" t="s">
        <v>906</v>
      </c>
      <c r="B250" s="21" t="s">
        <v>907</v>
      </c>
      <c r="C250" s="22" t="s">
        <v>908</v>
      </c>
      <c r="D250" s="27"/>
      <c r="E250" s="24" t="s">
        <v>909</v>
      </c>
      <c r="F250" s="26" t="s">
        <v>910</v>
      </c>
      <c r="G250" s="26" t="s">
        <v>911</v>
      </c>
      <c r="H250" s="103" t="s">
        <v>364</v>
      </c>
      <c r="I250" s="75" t="s">
        <v>251</v>
      </c>
      <c r="J250" s="27" t="str">
        <f t="shared" si="78"/>
        <v>St James' Church Piccadilly: Meeting Room</v>
      </c>
      <c r="K250" s="28">
        <f t="shared" si="97"/>
        <v>24.606299249999999</v>
      </c>
      <c r="L250" s="28">
        <f t="shared" si="97"/>
        <v>16.404199500000001</v>
      </c>
      <c r="M250" s="29">
        <f t="shared" si="98"/>
        <v>403.64664185370037</v>
      </c>
      <c r="N250" s="23">
        <v>7.5</v>
      </c>
      <c r="O250" s="23">
        <v>5</v>
      </c>
      <c r="P250" s="111">
        <f t="shared" si="92"/>
        <v>37.5</v>
      </c>
      <c r="Q250" s="75" t="s">
        <v>14</v>
      </c>
      <c r="R250" s="23" t="s">
        <v>28</v>
      </c>
      <c r="S250" s="23" t="s">
        <v>28</v>
      </c>
      <c r="T250" s="23" t="s">
        <v>28</v>
      </c>
      <c r="U250" s="23" t="s">
        <v>28</v>
      </c>
      <c r="V250" s="92" t="s">
        <v>28</v>
      </c>
      <c r="W250" s="83">
        <f t="shared" si="96"/>
        <v>18.75</v>
      </c>
      <c r="X250" s="32">
        <v>150</v>
      </c>
      <c r="Y250" s="50">
        <f t="shared" si="91"/>
        <v>750</v>
      </c>
      <c r="Z250" s="33">
        <f t="shared" si="93"/>
        <v>0.5</v>
      </c>
      <c r="AA250" s="33">
        <f t="shared" si="94"/>
        <v>4</v>
      </c>
      <c r="AB250" s="69">
        <f t="shared" si="95"/>
        <v>20</v>
      </c>
      <c r="AC250" s="73">
        <f>W250-'Headline Stats'!$B$6</f>
        <v>-10.71586538461538</v>
      </c>
      <c r="AD250" s="34">
        <f>X250-'Headline Stats'!$B$7</f>
        <v>-74.690675241157521</v>
      </c>
      <c r="AE250" s="34">
        <f>Y250-'Headline Stats'!$B$8</f>
        <v>-335.80322580645156</v>
      </c>
      <c r="AF250" s="34">
        <f>Z250-'Headline Stats'!$B$13</f>
        <v>4.6092720035069201E-2</v>
      </c>
      <c r="AG250" s="34">
        <f>AA250-'Headline Stats'!$B$14</f>
        <v>0.65932622838457933</v>
      </c>
      <c r="AH250" s="69">
        <f>AB250-'Headline Stats'!$B$15</f>
        <v>3.840395521485533</v>
      </c>
      <c r="AI250" s="76"/>
    </row>
    <row r="251" spans="1:35" x14ac:dyDescent="0.25">
      <c r="A251" s="21" t="s">
        <v>884</v>
      </c>
      <c r="B251" s="21" t="s">
        <v>885</v>
      </c>
      <c r="C251" s="22" t="s">
        <v>887</v>
      </c>
      <c r="D251" s="23"/>
      <c r="E251" s="22" t="s">
        <v>886</v>
      </c>
      <c r="F251" s="25" t="s">
        <v>888</v>
      </c>
      <c r="G251" s="26" t="s">
        <v>889</v>
      </c>
      <c r="H251" s="102"/>
      <c r="I251" s="75" t="s">
        <v>86</v>
      </c>
      <c r="J251" s="27" t="str">
        <f t="shared" ref="J251:J302" si="99">A251&amp;": "&amp;I251</f>
        <v>Studio B: Studio</v>
      </c>
      <c r="K251" s="28">
        <f t="shared" si="97"/>
        <v>52.493438400000002</v>
      </c>
      <c r="L251" s="28">
        <f t="shared" si="97"/>
        <v>26.246719200000001</v>
      </c>
      <c r="M251" s="29">
        <f t="shared" si="98"/>
        <v>1377.7805375272974</v>
      </c>
      <c r="N251" s="23">
        <v>16</v>
      </c>
      <c r="O251" s="23">
        <v>8</v>
      </c>
      <c r="P251" s="111">
        <f t="shared" si="92"/>
        <v>128</v>
      </c>
      <c r="Q251" s="75" t="s">
        <v>28</v>
      </c>
      <c r="R251" s="23" t="s">
        <v>28</v>
      </c>
      <c r="S251" s="23" t="s">
        <v>14</v>
      </c>
      <c r="T251" s="23" t="s">
        <v>28</v>
      </c>
      <c r="U251" s="23" t="s">
        <v>14</v>
      </c>
      <c r="V251" s="95" t="s">
        <v>28</v>
      </c>
      <c r="W251" s="87">
        <v>25</v>
      </c>
      <c r="X251" s="50">
        <f t="shared" ref="X251:X280" si="100">W251*8</f>
        <v>200</v>
      </c>
      <c r="Y251" s="50">
        <f t="shared" si="91"/>
        <v>1000</v>
      </c>
      <c r="Z251" s="33">
        <f t="shared" si="93"/>
        <v>0.1953125</v>
      </c>
      <c r="AA251" s="33">
        <f t="shared" si="94"/>
        <v>1.5625</v>
      </c>
      <c r="AB251" s="69">
        <f t="shared" si="95"/>
        <v>7.8125</v>
      </c>
      <c r="AC251" s="73">
        <f>W251-'Headline Stats'!$B$6</f>
        <v>-4.4658653846153804</v>
      </c>
      <c r="AD251" s="34">
        <f>X251-'Headline Stats'!$B$7</f>
        <v>-24.690675241157521</v>
      </c>
      <c r="AE251" s="34">
        <f>Y251-'Headline Stats'!$B$8</f>
        <v>-85.803225806451564</v>
      </c>
      <c r="AF251" s="34">
        <f>Z251-'Headline Stats'!$B$13</f>
        <v>-0.2585947799649308</v>
      </c>
      <c r="AG251" s="34">
        <f>AA251-'Headline Stats'!$B$14</f>
        <v>-1.7781737716154207</v>
      </c>
      <c r="AH251" s="69">
        <f>AB251-'Headline Stats'!$B$15</f>
        <v>-8.347104478514467</v>
      </c>
      <c r="AI251" s="75" t="s">
        <v>883</v>
      </c>
    </row>
    <row r="252" spans="1:35" x14ac:dyDescent="0.25">
      <c r="A252" s="21" t="s">
        <v>877</v>
      </c>
      <c r="B252" s="21" t="s">
        <v>878</v>
      </c>
      <c r="C252" s="22" t="s">
        <v>879</v>
      </c>
      <c r="D252" s="23"/>
      <c r="E252" s="24" t="s">
        <v>880</v>
      </c>
      <c r="F252" s="46" t="s">
        <v>881</v>
      </c>
      <c r="G252" s="26" t="s">
        <v>882</v>
      </c>
      <c r="H252" s="102" t="s">
        <v>275</v>
      </c>
      <c r="I252" s="75" t="s">
        <v>86</v>
      </c>
      <c r="J252" s="27" t="str">
        <f t="shared" si="99"/>
        <v>SWC: Studio</v>
      </c>
      <c r="K252" s="23"/>
      <c r="L252" s="23"/>
      <c r="M252" s="29">
        <v>550</v>
      </c>
      <c r="N252" s="23"/>
      <c r="O252" s="23"/>
      <c r="P252" s="111">
        <v>51</v>
      </c>
      <c r="Q252" s="75" t="s">
        <v>28</v>
      </c>
      <c r="R252" s="23" t="s">
        <v>28</v>
      </c>
      <c r="S252" s="23" t="s">
        <v>14</v>
      </c>
      <c r="T252" s="23" t="s">
        <v>28</v>
      </c>
      <c r="U252" s="23" t="s">
        <v>14</v>
      </c>
      <c r="V252" s="95" t="s">
        <v>28</v>
      </c>
      <c r="W252" s="87">
        <v>16</v>
      </c>
      <c r="X252" s="50">
        <f t="shared" si="100"/>
        <v>128</v>
      </c>
      <c r="Y252" s="50">
        <f t="shared" si="91"/>
        <v>640</v>
      </c>
      <c r="Z252" s="33">
        <f t="shared" si="93"/>
        <v>0.31372549019607843</v>
      </c>
      <c r="AA252" s="33">
        <f t="shared" si="94"/>
        <v>2.5098039215686274</v>
      </c>
      <c r="AB252" s="69">
        <f t="shared" si="95"/>
        <v>12.549019607843137</v>
      </c>
      <c r="AC252" s="73">
        <f>W252-'Headline Stats'!$B$6</f>
        <v>-13.46586538461538</v>
      </c>
      <c r="AD252" s="34">
        <f>X252-'Headline Stats'!$B$7</f>
        <v>-96.690675241157521</v>
      </c>
      <c r="AE252" s="34">
        <f>Y252-'Headline Stats'!$B$8</f>
        <v>-445.80322580645156</v>
      </c>
      <c r="AF252" s="34">
        <f>Z252-'Headline Stats'!$B$13</f>
        <v>-0.14018178976885237</v>
      </c>
      <c r="AG252" s="34">
        <f>AA252-'Headline Stats'!$B$14</f>
        <v>-0.83086985004679326</v>
      </c>
      <c r="AH252" s="69">
        <f>AB252-'Headline Stats'!$B$15</f>
        <v>-3.6105848706713299</v>
      </c>
      <c r="AI252" s="75" t="s">
        <v>883</v>
      </c>
    </row>
    <row r="253" spans="1:35" x14ac:dyDescent="0.25">
      <c r="A253" s="21" t="s">
        <v>941</v>
      </c>
      <c r="B253" s="21" t="s">
        <v>942</v>
      </c>
      <c r="C253" s="22" t="s">
        <v>943</v>
      </c>
      <c r="D253" s="27"/>
      <c r="E253" s="24" t="s">
        <v>944</v>
      </c>
      <c r="F253" s="27" t="s">
        <v>945</v>
      </c>
      <c r="G253" s="26" t="s">
        <v>946</v>
      </c>
      <c r="H253" s="103" t="s">
        <v>24</v>
      </c>
      <c r="I253" s="109">
        <v>101</v>
      </c>
      <c r="J253" s="27" t="str">
        <f t="shared" si="99"/>
        <v>Sylvia Young Theatre School: 101</v>
      </c>
      <c r="K253" s="28">
        <f t="shared" ref="K253:L263" si="101">N253*3.2808399</f>
        <v>28.215223139999999</v>
      </c>
      <c r="L253" s="28">
        <f t="shared" si="101"/>
        <v>23.293963290000001</v>
      </c>
      <c r="M253" s="29">
        <f t="shared" ref="M253:M263" si="102">K253*L253</f>
        <v>657.24437204231856</v>
      </c>
      <c r="N253" s="27">
        <v>8.6</v>
      </c>
      <c r="O253" s="27">
        <v>7.1</v>
      </c>
      <c r="P253" s="112">
        <f t="shared" ref="P253:P263" si="103">N253*O253</f>
        <v>61.059999999999995</v>
      </c>
      <c r="Q253" s="75" t="s">
        <v>28</v>
      </c>
      <c r="R253" s="23" t="s">
        <v>28</v>
      </c>
      <c r="S253" s="23" t="s">
        <v>14</v>
      </c>
      <c r="T253" s="23" t="s">
        <v>28</v>
      </c>
      <c r="U253" s="27" t="s">
        <v>14</v>
      </c>
      <c r="V253" s="93" t="s">
        <v>14</v>
      </c>
      <c r="W253" s="89">
        <v>35</v>
      </c>
      <c r="X253" s="50">
        <f t="shared" si="100"/>
        <v>280</v>
      </c>
      <c r="Y253" s="50">
        <f t="shared" si="91"/>
        <v>1400</v>
      </c>
      <c r="Z253" s="33">
        <f t="shared" si="93"/>
        <v>0.57320668195217828</v>
      </c>
      <c r="AA253" s="33">
        <f t="shared" si="94"/>
        <v>4.5856534556174262</v>
      </c>
      <c r="AB253" s="69">
        <f t="shared" si="95"/>
        <v>22.92826727808713</v>
      </c>
      <c r="AC253" s="73">
        <f>W253-'Headline Stats'!$B$6</f>
        <v>5.5341346153846196</v>
      </c>
      <c r="AD253" s="34">
        <f>X253-'Headline Stats'!$B$7</f>
        <v>55.309324758842479</v>
      </c>
      <c r="AE253" s="34">
        <f>Y253-'Headline Stats'!$B$8</f>
        <v>314.19677419354844</v>
      </c>
      <c r="AF253" s="34">
        <f>Z253-'Headline Stats'!$B$13</f>
        <v>0.11929940198724748</v>
      </c>
      <c r="AG253" s="34">
        <f>AA253-'Headline Stats'!$B$14</f>
        <v>1.2449796840020055</v>
      </c>
      <c r="AH253" s="69">
        <f>AB253-'Headline Stats'!$B$15</f>
        <v>6.7686627995726631</v>
      </c>
      <c r="AI253" s="76" t="s">
        <v>947</v>
      </c>
    </row>
    <row r="254" spans="1:35" x14ac:dyDescent="0.25">
      <c r="A254" s="21" t="s">
        <v>941</v>
      </c>
      <c r="B254" s="21" t="s">
        <v>942</v>
      </c>
      <c r="C254" s="22" t="s">
        <v>943</v>
      </c>
      <c r="D254" s="27"/>
      <c r="E254" s="24" t="s">
        <v>944</v>
      </c>
      <c r="F254" s="27" t="s">
        <v>945</v>
      </c>
      <c r="G254" s="26" t="s">
        <v>946</v>
      </c>
      <c r="H254" s="103" t="s">
        <v>24</v>
      </c>
      <c r="I254" s="109">
        <v>102</v>
      </c>
      <c r="J254" s="27" t="str">
        <f t="shared" si="99"/>
        <v>Sylvia Young Theatre School: 102</v>
      </c>
      <c r="K254" s="28">
        <f t="shared" si="101"/>
        <v>28.215223139999999</v>
      </c>
      <c r="L254" s="28">
        <f t="shared" si="101"/>
        <v>23.293963290000001</v>
      </c>
      <c r="M254" s="29">
        <f t="shared" si="102"/>
        <v>657.24437204231856</v>
      </c>
      <c r="N254" s="27">
        <v>8.6</v>
      </c>
      <c r="O254" s="27">
        <v>7.1</v>
      </c>
      <c r="P254" s="112">
        <f t="shared" si="103"/>
        <v>61.059999999999995</v>
      </c>
      <c r="Q254" s="75" t="s">
        <v>28</v>
      </c>
      <c r="R254" s="23" t="s">
        <v>28</v>
      </c>
      <c r="S254" s="23" t="s">
        <v>14</v>
      </c>
      <c r="T254" s="23" t="s">
        <v>28</v>
      </c>
      <c r="U254" s="27" t="s">
        <v>14</v>
      </c>
      <c r="V254" s="93" t="s">
        <v>14</v>
      </c>
      <c r="W254" s="89">
        <v>35</v>
      </c>
      <c r="X254" s="50">
        <f t="shared" si="100"/>
        <v>280</v>
      </c>
      <c r="Y254" s="50">
        <f t="shared" si="91"/>
        <v>1400</v>
      </c>
      <c r="Z254" s="33">
        <f t="shared" si="93"/>
        <v>0.57320668195217828</v>
      </c>
      <c r="AA254" s="33">
        <f t="shared" si="94"/>
        <v>4.5856534556174262</v>
      </c>
      <c r="AB254" s="69">
        <f t="shared" si="95"/>
        <v>22.92826727808713</v>
      </c>
      <c r="AC254" s="73">
        <f>W254-'Headline Stats'!$B$6</f>
        <v>5.5341346153846196</v>
      </c>
      <c r="AD254" s="34">
        <f>X254-'Headline Stats'!$B$7</f>
        <v>55.309324758842479</v>
      </c>
      <c r="AE254" s="34">
        <f>Y254-'Headline Stats'!$B$8</f>
        <v>314.19677419354844</v>
      </c>
      <c r="AF254" s="34">
        <f>Z254-'Headline Stats'!$B$13</f>
        <v>0.11929940198724748</v>
      </c>
      <c r="AG254" s="34">
        <f>AA254-'Headline Stats'!$B$14</f>
        <v>1.2449796840020055</v>
      </c>
      <c r="AH254" s="69">
        <f>AB254-'Headline Stats'!$B$15</f>
        <v>6.7686627995726631</v>
      </c>
      <c r="AI254" s="76" t="s">
        <v>947</v>
      </c>
    </row>
    <row r="255" spans="1:35" x14ac:dyDescent="0.25">
      <c r="A255" s="21" t="s">
        <v>941</v>
      </c>
      <c r="B255" s="21" t="s">
        <v>942</v>
      </c>
      <c r="C255" s="22" t="s">
        <v>943</v>
      </c>
      <c r="D255" s="27"/>
      <c r="E255" s="24" t="s">
        <v>944</v>
      </c>
      <c r="F255" s="27" t="s">
        <v>945</v>
      </c>
      <c r="G255" s="26" t="s">
        <v>946</v>
      </c>
      <c r="H255" s="103" t="s">
        <v>24</v>
      </c>
      <c r="I255" s="109">
        <v>103</v>
      </c>
      <c r="J255" s="27" t="str">
        <f t="shared" si="99"/>
        <v>Sylvia Young Theatre School: 103</v>
      </c>
      <c r="K255" s="28">
        <f t="shared" si="101"/>
        <v>24.934383239999999</v>
      </c>
      <c r="L255" s="28">
        <f t="shared" si="101"/>
        <v>23.293963290000001</v>
      </c>
      <c r="M255" s="29">
        <f t="shared" si="102"/>
        <v>580.82060785135127</v>
      </c>
      <c r="N255" s="27">
        <v>7.6</v>
      </c>
      <c r="O255" s="27">
        <v>7.1</v>
      </c>
      <c r="P255" s="112">
        <f t="shared" si="103"/>
        <v>53.959999999999994</v>
      </c>
      <c r="Q255" s="75" t="s">
        <v>28</v>
      </c>
      <c r="R255" s="23" t="s">
        <v>28</v>
      </c>
      <c r="S255" s="23" t="s">
        <v>14</v>
      </c>
      <c r="T255" s="23" t="s">
        <v>28</v>
      </c>
      <c r="U255" s="27" t="s">
        <v>14</v>
      </c>
      <c r="V255" s="93" t="s">
        <v>14</v>
      </c>
      <c r="W255" s="89">
        <v>35</v>
      </c>
      <c r="X255" s="50">
        <f t="shared" si="100"/>
        <v>280</v>
      </c>
      <c r="Y255" s="50">
        <f t="shared" si="91"/>
        <v>1400</v>
      </c>
      <c r="Z255" s="33">
        <f t="shared" si="93"/>
        <v>0.64862861378799119</v>
      </c>
      <c r="AA255" s="33">
        <f t="shared" si="94"/>
        <v>5.1890289103039295</v>
      </c>
      <c r="AB255" s="69">
        <f t="shared" si="95"/>
        <v>25.945144551519647</v>
      </c>
      <c r="AC255" s="73">
        <f>W255-'Headline Stats'!$B$6</f>
        <v>5.5341346153846196</v>
      </c>
      <c r="AD255" s="34">
        <f>X255-'Headline Stats'!$B$7</f>
        <v>55.309324758842479</v>
      </c>
      <c r="AE255" s="34">
        <f>Y255-'Headline Stats'!$B$8</f>
        <v>314.19677419354844</v>
      </c>
      <c r="AF255" s="34">
        <f>Z255-'Headline Stats'!$B$13</f>
        <v>0.19472133382306039</v>
      </c>
      <c r="AG255" s="34">
        <f>AA255-'Headline Stats'!$B$14</f>
        <v>1.8483551386885089</v>
      </c>
      <c r="AH255" s="69">
        <f>AB255-'Headline Stats'!$B$15</f>
        <v>9.7855400730051798</v>
      </c>
      <c r="AI255" s="76" t="s">
        <v>947</v>
      </c>
    </row>
    <row r="256" spans="1:35" x14ac:dyDescent="0.25">
      <c r="A256" s="21" t="s">
        <v>941</v>
      </c>
      <c r="B256" s="21" t="s">
        <v>942</v>
      </c>
      <c r="C256" s="22" t="s">
        <v>943</v>
      </c>
      <c r="D256" s="27"/>
      <c r="E256" s="24" t="s">
        <v>944</v>
      </c>
      <c r="F256" s="27" t="s">
        <v>945</v>
      </c>
      <c r="G256" s="26" t="s">
        <v>946</v>
      </c>
      <c r="H256" s="103" t="s">
        <v>24</v>
      </c>
      <c r="I256" s="109">
        <v>104</v>
      </c>
      <c r="J256" s="27" t="str">
        <f t="shared" si="99"/>
        <v>Sylvia Young Theatre School: 104</v>
      </c>
      <c r="K256" s="28">
        <f t="shared" si="101"/>
        <v>24.934383239999999</v>
      </c>
      <c r="L256" s="28">
        <f t="shared" si="101"/>
        <v>23.293963290000001</v>
      </c>
      <c r="M256" s="29">
        <f t="shared" si="102"/>
        <v>580.82060785135127</v>
      </c>
      <c r="N256" s="27">
        <v>7.6</v>
      </c>
      <c r="O256" s="27">
        <v>7.1</v>
      </c>
      <c r="P256" s="112">
        <f t="shared" si="103"/>
        <v>53.959999999999994</v>
      </c>
      <c r="Q256" s="75" t="s">
        <v>28</v>
      </c>
      <c r="R256" s="23" t="s">
        <v>28</v>
      </c>
      <c r="S256" s="23" t="s">
        <v>14</v>
      </c>
      <c r="T256" s="23" t="s">
        <v>28</v>
      </c>
      <c r="U256" s="27" t="s">
        <v>14</v>
      </c>
      <c r="V256" s="93" t="s">
        <v>14</v>
      </c>
      <c r="W256" s="89">
        <v>35</v>
      </c>
      <c r="X256" s="50">
        <f t="shared" si="100"/>
        <v>280</v>
      </c>
      <c r="Y256" s="50">
        <f t="shared" si="91"/>
        <v>1400</v>
      </c>
      <c r="Z256" s="33">
        <f t="shared" si="93"/>
        <v>0.64862861378799119</v>
      </c>
      <c r="AA256" s="33">
        <f t="shared" si="94"/>
        <v>5.1890289103039295</v>
      </c>
      <c r="AB256" s="69">
        <f t="shared" si="95"/>
        <v>25.945144551519647</v>
      </c>
      <c r="AC256" s="73">
        <f>W256-'Headline Stats'!$B$6</f>
        <v>5.5341346153846196</v>
      </c>
      <c r="AD256" s="34">
        <f>X256-'Headline Stats'!$B$7</f>
        <v>55.309324758842479</v>
      </c>
      <c r="AE256" s="34">
        <f>Y256-'Headline Stats'!$B$8</f>
        <v>314.19677419354844</v>
      </c>
      <c r="AF256" s="34">
        <f>Z256-'Headline Stats'!$B$13</f>
        <v>0.19472133382306039</v>
      </c>
      <c r="AG256" s="34">
        <f>AA256-'Headline Stats'!$B$14</f>
        <v>1.8483551386885089</v>
      </c>
      <c r="AH256" s="69">
        <f>AB256-'Headline Stats'!$B$15</f>
        <v>9.7855400730051798</v>
      </c>
      <c r="AI256" s="76" t="s">
        <v>947</v>
      </c>
    </row>
    <row r="257" spans="1:35" x14ac:dyDescent="0.25">
      <c r="A257" s="21" t="s">
        <v>941</v>
      </c>
      <c r="B257" s="21" t="s">
        <v>942</v>
      </c>
      <c r="C257" s="22" t="s">
        <v>943</v>
      </c>
      <c r="D257" s="27"/>
      <c r="E257" s="24" t="s">
        <v>944</v>
      </c>
      <c r="F257" s="27" t="s">
        <v>945</v>
      </c>
      <c r="G257" s="26" t="s">
        <v>946</v>
      </c>
      <c r="H257" s="103" t="s">
        <v>24</v>
      </c>
      <c r="I257" s="109">
        <v>105</v>
      </c>
      <c r="J257" s="27" t="str">
        <f t="shared" si="99"/>
        <v>Sylvia Young Theatre School: 105</v>
      </c>
      <c r="K257" s="28">
        <f t="shared" si="101"/>
        <v>19.356955410000001</v>
      </c>
      <c r="L257" s="28">
        <f t="shared" si="101"/>
        <v>24.606299249999999</v>
      </c>
      <c r="M257" s="29">
        <f t="shared" si="102"/>
        <v>476.30303738736643</v>
      </c>
      <c r="N257" s="27">
        <v>5.9</v>
      </c>
      <c r="O257" s="27">
        <v>7.5</v>
      </c>
      <c r="P257" s="112">
        <f t="shared" si="103"/>
        <v>44.25</v>
      </c>
      <c r="Q257" s="75" t="s">
        <v>28</v>
      </c>
      <c r="R257" s="23" t="s">
        <v>28</v>
      </c>
      <c r="S257" s="23" t="s">
        <v>14</v>
      </c>
      <c r="T257" s="23" t="s">
        <v>28</v>
      </c>
      <c r="U257" s="27" t="s">
        <v>14</v>
      </c>
      <c r="V257" s="93" t="s">
        <v>14</v>
      </c>
      <c r="W257" s="89">
        <v>35</v>
      </c>
      <c r="X257" s="50">
        <f t="shared" si="100"/>
        <v>280</v>
      </c>
      <c r="Y257" s="50">
        <f t="shared" si="91"/>
        <v>1400</v>
      </c>
      <c r="Z257" s="33">
        <f t="shared" si="93"/>
        <v>0.79096045197740117</v>
      </c>
      <c r="AA257" s="33">
        <f t="shared" si="94"/>
        <v>6.3276836158192094</v>
      </c>
      <c r="AB257" s="69">
        <f t="shared" si="95"/>
        <v>31.638418079096045</v>
      </c>
      <c r="AC257" s="73">
        <f>W257-'Headline Stats'!$B$6</f>
        <v>5.5341346153846196</v>
      </c>
      <c r="AD257" s="34">
        <f>X257-'Headline Stats'!$B$7</f>
        <v>55.309324758842479</v>
      </c>
      <c r="AE257" s="34">
        <f>Y257-'Headline Stats'!$B$8</f>
        <v>314.19677419354844</v>
      </c>
      <c r="AF257" s="34">
        <f>Z257-'Headline Stats'!$B$13</f>
        <v>0.33705317201247037</v>
      </c>
      <c r="AG257" s="34">
        <f>AA257-'Headline Stats'!$B$14</f>
        <v>2.9870098442037887</v>
      </c>
      <c r="AH257" s="69">
        <f>AB257-'Headline Stats'!$B$15</f>
        <v>15.478813600581578</v>
      </c>
      <c r="AI257" s="76" t="s">
        <v>947</v>
      </c>
    </row>
    <row r="258" spans="1:35" x14ac:dyDescent="0.25">
      <c r="A258" s="21" t="s">
        <v>941</v>
      </c>
      <c r="B258" s="21" t="s">
        <v>942</v>
      </c>
      <c r="C258" s="22" t="s">
        <v>943</v>
      </c>
      <c r="D258" s="27"/>
      <c r="E258" s="24" t="s">
        <v>944</v>
      </c>
      <c r="F258" s="27" t="s">
        <v>945</v>
      </c>
      <c r="G258" s="26" t="s">
        <v>946</v>
      </c>
      <c r="H258" s="103" t="s">
        <v>24</v>
      </c>
      <c r="I258" s="109">
        <v>106</v>
      </c>
      <c r="J258" s="27" t="str">
        <f t="shared" si="99"/>
        <v>Sylvia Young Theatre School: 106</v>
      </c>
      <c r="K258" s="28">
        <f t="shared" si="101"/>
        <v>19.356955410000001</v>
      </c>
      <c r="L258" s="28">
        <f t="shared" si="101"/>
        <v>24.606299249999999</v>
      </c>
      <c r="M258" s="29">
        <f t="shared" si="102"/>
        <v>476.30303738736643</v>
      </c>
      <c r="N258" s="27">
        <v>5.9</v>
      </c>
      <c r="O258" s="27">
        <v>7.5</v>
      </c>
      <c r="P258" s="112">
        <f t="shared" si="103"/>
        <v>44.25</v>
      </c>
      <c r="Q258" s="75" t="s">
        <v>28</v>
      </c>
      <c r="R258" s="23" t="s">
        <v>28</v>
      </c>
      <c r="S258" s="23" t="s">
        <v>14</v>
      </c>
      <c r="T258" s="23" t="s">
        <v>28</v>
      </c>
      <c r="U258" s="27" t="s">
        <v>14</v>
      </c>
      <c r="V258" s="93" t="s">
        <v>14</v>
      </c>
      <c r="W258" s="89">
        <v>35</v>
      </c>
      <c r="X258" s="50">
        <f t="shared" si="100"/>
        <v>280</v>
      </c>
      <c r="Y258" s="50">
        <f t="shared" si="91"/>
        <v>1400</v>
      </c>
      <c r="Z258" s="33">
        <f t="shared" si="93"/>
        <v>0.79096045197740117</v>
      </c>
      <c r="AA258" s="33">
        <f t="shared" si="94"/>
        <v>6.3276836158192094</v>
      </c>
      <c r="AB258" s="69">
        <f t="shared" si="95"/>
        <v>31.638418079096045</v>
      </c>
      <c r="AC258" s="73">
        <f>W258-'Headline Stats'!$B$6</f>
        <v>5.5341346153846196</v>
      </c>
      <c r="AD258" s="34">
        <f>X258-'Headline Stats'!$B$7</f>
        <v>55.309324758842479</v>
      </c>
      <c r="AE258" s="34">
        <f>Y258-'Headline Stats'!$B$8</f>
        <v>314.19677419354844</v>
      </c>
      <c r="AF258" s="34">
        <f>Z258-'Headline Stats'!$B$13</f>
        <v>0.33705317201247037</v>
      </c>
      <c r="AG258" s="34">
        <f>AA258-'Headline Stats'!$B$14</f>
        <v>2.9870098442037887</v>
      </c>
      <c r="AH258" s="69">
        <f>AB258-'Headline Stats'!$B$15</f>
        <v>15.478813600581578</v>
      </c>
      <c r="AI258" s="76" t="s">
        <v>947</v>
      </c>
    </row>
    <row r="259" spans="1:35" x14ac:dyDescent="0.25">
      <c r="A259" s="21" t="s">
        <v>941</v>
      </c>
      <c r="B259" s="21" t="s">
        <v>942</v>
      </c>
      <c r="C259" s="22" t="s">
        <v>943</v>
      </c>
      <c r="D259" s="27"/>
      <c r="E259" s="24" t="s">
        <v>944</v>
      </c>
      <c r="F259" s="27" t="s">
        <v>945</v>
      </c>
      <c r="G259" s="26" t="s">
        <v>946</v>
      </c>
      <c r="H259" s="103" t="s">
        <v>24</v>
      </c>
      <c r="I259" s="109">
        <v>201</v>
      </c>
      <c r="J259" s="27" t="str">
        <f t="shared" si="99"/>
        <v>Sylvia Young Theatre School: 201</v>
      </c>
      <c r="K259" s="28">
        <f t="shared" si="101"/>
        <v>24.934383239999999</v>
      </c>
      <c r="L259" s="28">
        <f t="shared" si="101"/>
        <v>23.293963290000001</v>
      </c>
      <c r="M259" s="29">
        <f t="shared" si="102"/>
        <v>580.82060785135127</v>
      </c>
      <c r="N259" s="27">
        <v>7.6</v>
      </c>
      <c r="O259" s="27">
        <v>7.1</v>
      </c>
      <c r="P259" s="112">
        <f t="shared" si="103"/>
        <v>53.959999999999994</v>
      </c>
      <c r="Q259" s="75" t="s">
        <v>28</v>
      </c>
      <c r="R259" s="23" t="s">
        <v>28</v>
      </c>
      <c r="S259" s="23" t="s">
        <v>14</v>
      </c>
      <c r="T259" s="23" t="s">
        <v>28</v>
      </c>
      <c r="U259" s="27" t="s">
        <v>14</v>
      </c>
      <c r="V259" s="93" t="s">
        <v>14</v>
      </c>
      <c r="W259" s="89">
        <v>35</v>
      </c>
      <c r="X259" s="50">
        <f t="shared" si="100"/>
        <v>280</v>
      </c>
      <c r="Y259" s="50">
        <f t="shared" si="91"/>
        <v>1400</v>
      </c>
      <c r="Z259" s="33">
        <f t="shared" si="93"/>
        <v>0.64862861378799119</v>
      </c>
      <c r="AA259" s="33">
        <f t="shared" si="94"/>
        <v>5.1890289103039295</v>
      </c>
      <c r="AB259" s="69">
        <f t="shared" si="95"/>
        <v>25.945144551519647</v>
      </c>
      <c r="AC259" s="73">
        <f>W259-'Headline Stats'!$B$6</f>
        <v>5.5341346153846196</v>
      </c>
      <c r="AD259" s="34">
        <f>X259-'Headline Stats'!$B$7</f>
        <v>55.309324758842479</v>
      </c>
      <c r="AE259" s="34">
        <f>Y259-'Headline Stats'!$B$8</f>
        <v>314.19677419354844</v>
      </c>
      <c r="AF259" s="34">
        <f>Z259-'Headline Stats'!$B$13</f>
        <v>0.19472133382306039</v>
      </c>
      <c r="AG259" s="34">
        <f>AA259-'Headline Stats'!$B$14</f>
        <v>1.8483551386885089</v>
      </c>
      <c r="AH259" s="69">
        <f>AB259-'Headline Stats'!$B$15</f>
        <v>9.7855400730051798</v>
      </c>
      <c r="AI259" s="76" t="s">
        <v>947</v>
      </c>
    </row>
    <row r="260" spans="1:35" x14ac:dyDescent="0.25">
      <c r="A260" s="21" t="s">
        <v>941</v>
      </c>
      <c r="B260" s="21" t="s">
        <v>942</v>
      </c>
      <c r="C260" s="22" t="s">
        <v>943</v>
      </c>
      <c r="D260" s="27"/>
      <c r="E260" s="24" t="s">
        <v>944</v>
      </c>
      <c r="F260" s="27" t="s">
        <v>945</v>
      </c>
      <c r="G260" s="26" t="s">
        <v>946</v>
      </c>
      <c r="H260" s="103" t="s">
        <v>24</v>
      </c>
      <c r="I260" s="109">
        <v>202</v>
      </c>
      <c r="J260" s="27" t="str">
        <f t="shared" si="99"/>
        <v>Sylvia Young Theatre School: 202</v>
      </c>
      <c r="K260" s="28">
        <f t="shared" si="101"/>
        <v>34.12073496</v>
      </c>
      <c r="L260" s="28">
        <f t="shared" si="101"/>
        <v>23.293963290000001</v>
      </c>
      <c r="M260" s="29">
        <f t="shared" si="102"/>
        <v>794.80714758605961</v>
      </c>
      <c r="N260" s="27">
        <v>10.4</v>
      </c>
      <c r="O260" s="27">
        <v>7.1</v>
      </c>
      <c r="P260" s="112">
        <f t="shared" si="103"/>
        <v>73.84</v>
      </c>
      <c r="Q260" s="75" t="s">
        <v>28</v>
      </c>
      <c r="R260" s="23" t="s">
        <v>28</v>
      </c>
      <c r="S260" s="23" t="s">
        <v>14</v>
      </c>
      <c r="T260" s="23" t="s">
        <v>28</v>
      </c>
      <c r="U260" s="27" t="s">
        <v>14</v>
      </c>
      <c r="V260" s="93" t="s">
        <v>14</v>
      </c>
      <c r="W260" s="89">
        <v>35</v>
      </c>
      <c r="X260" s="50">
        <f t="shared" si="100"/>
        <v>280</v>
      </c>
      <c r="Y260" s="50">
        <f t="shared" si="91"/>
        <v>1400</v>
      </c>
      <c r="Z260" s="33">
        <f t="shared" si="93"/>
        <v>0.47399783315276273</v>
      </c>
      <c r="AA260" s="33">
        <f t="shared" si="94"/>
        <v>3.7919826652221018</v>
      </c>
      <c r="AB260" s="69">
        <f t="shared" si="95"/>
        <v>18.95991332611051</v>
      </c>
      <c r="AC260" s="73">
        <f>W260-'Headline Stats'!$B$6</f>
        <v>5.5341346153846196</v>
      </c>
      <c r="AD260" s="34">
        <f>X260-'Headline Stats'!$B$7</f>
        <v>55.309324758842479</v>
      </c>
      <c r="AE260" s="34">
        <f>Y260-'Headline Stats'!$B$8</f>
        <v>314.19677419354844</v>
      </c>
      <c r="AF260" s="34">
        <f>Z260-'Headline Stats'!$B$13</f>
        <v>2.0090553187831928E-2</v>
      </c>
      <c r="AG260" s="34">
        <f>AA260-'Headline Stats'!$B$14</f>
        <v>0.45130889360668114</v>
      </c>
      <c r="AH260" s="69">
        <f>AB260-'Headline Stats'!$B$15</f>
        <v>2.8003088475960425</v>
      </c>
      <c r="AI260" s="76" t="s">
        <v>947</v>
      </c>
    </row>
    <row r="261" spans="1:35" x14ac:dyDescent="0.25">
      <c r="A261" s="21" t="s">
        <v>941</v>
      </c>
      <c r="B261" s="21" t="s">
        <v>942</v>
      </c>
      <c r="C261" s="22" t="s">
        <v>943</v>
      </c>
      <c r="D261" s="27"/>
      <c r="E261" s="24" t="s">
        <v>944</v>
      </c>
      <c r="F261" s="27" t="s">
        <v>945</v>
      </c>
      <c r="G261" s="26" t="s">
        <v>946</v>
      </c>
      <c r="H261" s="103" t="s">
        <v>24</v>
      </c>
      <c r="I261" s="109">
        <v>203</v>
      </c>
      <c r="J261" s="27" t="str">
        <f t="shared" si="99"/>
        <v>Sylvia Young Theatre School: 203</v>
      </c>
      <c r="K261" s="28">
        <f t="shared" si="101"/>
        <v>36.417322890000001</v>
      </c>
      <c r="L261" s="28">
        <f t="shared" si="101"/>
        <v>23.293963290000001</v>
      </c>
      <c r="M261" s="29">
        <f t="shared" si="102"/>
        <v>848.30378251973673</v>
      </c>
      <c r="N261" s="27">
        <v>11.1</v>
      </c>
      <c r="O261" s="27">
        <v>7.1</v>
      </c>
      <c r="P261" s="112">
        <f t="shared" si="103"/>
        <v>78.809999999999988</v>
      </c>
      <c r="Q261" s="75" t="s">
        <v>28</v>
      </c>
      <c r="R261" s="23" t="s">
        <v>28</v>
      </c>
      <c r="S261" s="23" t="s">
        <v>14</v>
      </c>
      <c r="T261" s="23" t="s">
        <v>28</v>
      </c>
      <c r="U261" s="27" t="s">
        <v>14</v>
      </c>
      <c r="V261" s="93" t="s">
        <v>14</v>
      </c>
      <c r="W261" s="89">
        <v>35</v>
      </c>
      <c r="X261" s="50">
        <f t="shared" si="100"/>
        <v>280</v>
      </c>
      <c r="Y261" s="50">
        <f t="shared" si="91"/>
        <v>1400</v>
      </c>
      <c r="Z261" s="33">
        <f t="shared" si="93"/>
        <v>0.44410607790889489</v>
      </c>
      <c r="AA261" s="33">
        <f t="shared" si="94"/>
        <v>3.5528486232711591</v>
      </c>
      <c r="AB261" s="69">
        <f t="shared" si="95"/>
        <v>17.764243116355797</v>
      </c>
      <c r="AC261" s="73">
        <f>W261-'Headline Stats'!$B$6</f>
        <v>5.5341346153846196</v>
      </c>
      <c r="AD261" s="34">
        <f>X261-'Headline Stats'!$B$7</f>
        <v>55.309324758842479</v>
      </c>
      <c r="AE261" s="34">
        <f>Y261-'Headline Stats'!$B$8</f>
        <v>314.19677419354844</v>
      </c>
      <c r="AF261" s="34">
        <f>Z261-'Headline Stats'!$B$13</f>
        <v>-9.801202056035907E-3</v>
      </c>
      <c r="AG261" s="34">
        <f>AA261-'Headline Stats'!$B$14</f>
        <v>0.21217485165573846</v>
      </c>
      <c r="AH261" s="69">
        <f>AB261-'Headline Stats'!$B$15</f>
        <v>1.6046386378413295</v>
      </c>
      <c r="AI261" s="76" t="s">
        <v>947</v>
      </c>
    </row>
    <row r="262" spans="1:35" x14ac:dyDescent="0.25">
      <c r="A262" s="61" t="s">
        <v>941</v>
      </c>
      <c r="B262" s="61" t="s">
        <v>942</v>
      </c>
      <c r="C262" s="62" t="s">
        <v>943</v>
      </c>
      <c r="D262" s="31"/>
      <c r="E262" s="63" t="s">
        <v>944</v>
      </c>
      <c r="F262" s="31" t="s">
        <v>945</v>
      </c>
      <c r="G262" s="26" t="s">
        <v>946</v>
      </c>
      <c r="H262" s="107" t="s">
        <v>24</v>
      </c>
      <c r="I262" s="109">
        <v>204</v>
      </c>
      <c r="J262" s="27" t="str">
        <f t="shared" si="99"/>
        <v>Sylvia Young Theatre School: 204</v>
      </c>
      <c r="K262" s="28">
        <f t="shared" si="101"/>
        <v>21.325459350000003</v>
      </c>
      <c r="L262" s="28">
        <f t="shared" si="101"/>
        <v>23.293963290000001</v>
      </c>
      <c r="M262" s="29">
        <f t="shared" si="102"/>
        <v>496.75446724128733</v>
      </c>
      <c r="N262" s="27">
        <v>6.5</v>
      </c>
      <c r="O262" s="27">
        <v>7.1</v>
      </c>
      <c r="P262" s="112">
        <f t="shared" si="103"/>
        <v>46.15</v>
      </c>
      <c r="Q262" s="75" t="s">
        <v>28</v>
      </c>
      <c r="R262" s="23" t="s">
        <v>28</v>
      </c>
      <c r="S262" s="23" t="s">
        <v>14</v>
      </c>
      <c r="T262" s="23" t="s">
        <v>28</v>
      </c>
      <c r="U262" s="27" t="s">
        <v>14</v>
      </c>
      <c r="V262" s="93" t="s">
        <v>14</v>
      </c>
      <c r="W262" s="89">
        <v>35</v>
      </c>
      <c r="X262" s="50">
        <f t="shared" si="100"/>
        <v>280</v>
      </c>
      <c r="Y262" s="50">
        <f t="shared" si="91"/>
        <v>1400</v>
      </c>
      <c r="Z262" s="33">
        <f t="shared" si="93"/>
        <v>0.75839653304442034</v>
      </c>
      <c r="AA262" s="33">
        <f t="shared" si="94"/>
        <v>6.0671722643553627</v>
      </c>
      <c r="AB262" s="69">
        <f t="shared" si="95"/>
        <v>30.335861321776814</v>
      </c>
      <c r="AC262" s="73">
        <f>W262-'Headline Stats'!$B$6</f>
        <v>5.5341346153846196</v>
      </c>
      <c r="AD262" s="34">
        <f>X262-'Headline Stats'!$B$7</f>
        <v>55.309324758842479</v>
      </c>
      <c r="AE262" s="34">
        <f>Y262-'Headline Stats'!$B$8</f>
        <v>314.19677419354844</v>
      </c>
      <c r="AF262" s="34">
        <f>Z262-'Headline Stats'!$B$13</f>
        <v>0.30448925307948954</v>
      </c>
      <c r="AG262" s="34">
        <f>AA262-'Headline Stats'!$B$14</f>
        <v>2.726498492739942</v>
      </c>
      <c r="AH262" s="69">
        <f>AB262-'Headline Stats'!$B$15</f>
        <v>14.176256843262347</v>
      </c>
      <c r="AI262" s="76" t="s">
        <v>947</v>
      </c>
    </row>
    <row r="263" spans="1:35" x14ac:dyDescent="0.25">
      <c r="A263" s="21" t="s">
        <v>719</v>
      </c>
      <c r="B263" s="21" t="s">
        <v>720</v>
      </c>
      <c r="C263" s="22" t="s">
        <v>721</v>
      </c>
      <c r="D263" s="23"/>
      <c r="E263" s="24" t="s">
        <v>722</v>
      </c>
      <c r="F263" s="26" t="s">
        <v>723</v>
      </c>
      <c r="G263" s="26" t="s">
        <v>724</v>
      </c>
      <c r="H263" s="102"/>
      <c r="I263" s="81" t="s">
        <v>113</v>
      </c>
      <c r="J263" s="27" t="str">
        <f t="shared" si="99"/>
        <v>Tara Theatre: Theatre</v>
      </c>
      <c r="K263" s="28">
        <f t="shared" si="101"/>
        <v>20.013123390000001</v>
      </c>
      <c r="L263" s="28">
        <f t="shared" si="101"/>
        <v>17.716535460000003</v>
      </c>
      <c r="M263" s="29">
        <f t="shared" si="102"/>
        <v>354.5632102042905</v>
      </c>
      <c r="N263" s="23">
        <v>6.1</v>
      </c>
      <c r="O263" s="23">
        <v>5.4</v>
      </c>
      <c r="P263" s="111">
        <f t="shared" si="103"/>
        <v>32.94</v>
      </c>
      <c r="Q263" s="75" t="s">
        <v>28</v>
      </c>
      <c r="R263" s="23" t="s">
        <v>28</v>
      </c>
      <c r="S263" s="23" t="s">
        <v>14</v>
      </c>
      <c r="T263" s="23" t="s">
        <v>14</v>
      </c>
      <c r="U263" s="23" t="s">
        <v>14</v>
      </c>
      <c r="V263" s="95" t="s">
        <v>28</v>
      </c>
      <c r="W263" s="87">
        <v>25</v>
      </c>
      <c r="X263" s="50">
        <f t="shared" si="100"/>
        <v>200</v>
      </c>
      <c r="Y263" s="50">
        <f t="shared" si="91"/>
        <v>1000</v>
      </c>
      <c r="Z263" s="33">
        <f t="shared" si="93"/>
        <v>0.75895567698846389</v>
      </c>
      <c r="AA263" s="37">
        <f t="shared" si="94"/>
        <v>6.0716454159077111</v>
      </c>
      <c r="AB263" s="70">
        <f t="shared" si="95"/>
        <v>30.358227079538558</v>
      </c>
      <c r="AC263" s="73">
        <f>W263-'Headline Stats'!$B$6</f>
        <v>-4.4658653846153804</v>
      </c>
      <c r="AD263" s="34">
        <f>X263-'Headline Stats'!$B$7</f>
        <v>-24.690675241157521</v>
      </c>
      <c r="AE263" s="34">
        <f>Y263-'Headline Stats'!$B$8</f>
        <v>-85.803225806451564</v>
      </c>
      <c r="AF263" s="34">
        <f>Z263-'Headline Stats'!$B$13</f>
        <v>0.30504839702353309</v>
      </c>
      <c r="AG263" s="34">
        <f>AA263-'Headline Stats'!$B$14</f>
        <v>2.7309716442922904</v>
      </c>
      <c r="AH263" s="69">
        <f>AB263-'Headline Stats'!$B$15</f>
        <v>14.198622601024091</v>
      </c>
      <c r="AI263" s="75" t="s">
        <v>603</v>
      </c>
    </row>
    <row r="264" spans="1:35" x14ac:dyDescent="0.25">
      <c r="A264" s="41" t="s">
        <v>76</v>
      </c>
      <c r="B264" s="41" t="s">
        <v>77</v>
      </c>
      <c r="C264" s="41" t="s">
        <v>78</v>
      </c>
      <c r="D264" s="41"/>
      <c r="E264" s="41" t="s">
        <v>79</v>
      </c>
      <c r="F264" s="25" t="s">
        <v>80</v>
      </c>
      <c r="G264" s="25" t="s">
        <v>75</v>
      </c>
      <c r="H264" s="105"/>
      <c r="I264" s="77" t="s">
        <v>81</v>
      </c>
      <c r="J264" s="27" t="str">
        <f t="shared" si="99"/>
        <v>The Albany: Red Room</v>
      </c>
      <c r="K264" s="44" t="s">
        <v>53</v>
      </c>
      <c r="L264" s="44" t="s">
        <v>53</v>
      </c>
      <c r="M264" s="44" t="s">
        <v>53</v>
      </c>
      <c r="N264" s="41" t="s">
        <v>53</v>
      </c>
      <c r="O264" s="41" t="s">
        <v>53</v>
      </c>
      <c r="P264" s="113">
        <v>84</v>
      </c>
      <c r="Q264" s="77" t="s">
        <v>14</v>
      </c>
      <c r="R264" s="41" t="s">
        <v>14</v>
      </c>
      <c r="S264" s="41" t="s">
        <v>14</v>
      </c>
      <c r="T264" s="41" t="s">
        <v>28</v>
      </c>
      <c r="U264" s="41" t="s">
        <v>28</v>
      </c>
      <c r="V264" s="94" t="s">
        <v>28</v>
      </c>
      <c r="W264" s="85">
        <v>27</v>
      </c>
      <c r="X264" s="40">
        <f t="shared" si="100"/>
        <v>216</v>
      </c>
      <c r="Y264" s="40">
        <f t="shared" si="91"/>
        <v>1080</v>
      </c>
      <c r="Z264" s="33">
        <f t="shared" si="93"/>
        <v>0.32142857142857145</v>
      </c>
      <c r="AA264" s="37">
        <f t="shared" si="94"/>
        <v>2.5714285714285716</v>
      </c>
      <c r="AB264" s="70">
        <f t="shared" si="95"/>
        <v>12.857142857142858</v>
      </c>
      <c r="AC264" s="73">
        <f>W264-'Headline Stats'!$B$6</f>
        <v>-2.4658653846153804</v>
      </c>
      <c r="AD264" s="34">
        <f>X264-'Headline Stats'!$B$7</f>
        <v>-8.6906752411575212</v>
      </c>
      <c r="AE264" s="34">
        <f>Y264-'Headline Stats'!$B$8</f>
        <v>-5.8032258064515645</v>
      </c>
      <c r="AF264" s="34">
        <f>Z264-'Headline Stats'!$B$13</f>
        <v>-0.13247870853635935</v>
      </c>
      <c r="AG264" s="34">
        <f>AA264-'Headline Stats'!$B$14</f>
        <v>-0.76924520018684905</v>
      </c>
      <c r="AH264" s="69">
        <f>AB264-'Headline Stats'!$B$15</f>
        <v>-3.3024616213716094</v>
      </c>
      <c r="AI264" s="77" t="s">
        <v>773</v>
      </c>
    </row>
    <row r="265" spans="1:35" x14ac:dyDescent="0.25">
      <c r="A265" s="41" t="s">
        <v>76</v>
      </c>
      <c r="B265" s="41" t="s">
        <v>77</v>
      </c>
      <c r="C265" s="41" t="s">
        <v>78</v>
      </c>
      <c r="D265" s="41"/>
      <c r="E265" s="41" t="s">
        <v>79</v>
      </c>
      <c r="F265" s="25" t="s">
        <v>80</v>
      </c>
      <c r="G265" s="41" t="s">
        <v>75</v>
      </c>
      <c r="H265" s="105"/>
      <c r="I265" s="77" t="s">
        <v>82</v>
      </c>
      <c r="J265" s="27" t="str">
        <f t="shared" si="99"/>
        <v>The Albany: Blue Room</v>
      </c>
      <c r="K265" s="44">
        <f t="shared" ref="K265:L268" si="104">N265*3.2808399</f>
        <v>26.246719200000001</v>
      </c>
      <c r="L265" s="44">
        <f t="shared" si="104"/>
        <v>16.404199500000001</v>
      </c>
      <c r="M265" s="44">
        <f>K265*L265</f>
        <v>430.55641797728043</v>
      </c>
      <c r="N265" s="41">
        <v>8</v>
      </c>
      <c r="O265" s="41">
        <v>5</v>
      </c>
      <c r="P265" s="113">
        <f>N265*O265</f>
        <v>40</v>
      </c>
      <c r="Q265" s="77" t="s">
        <v>14</v>
      </c>
      <c r="R265" s="41" t="s">
        <v>14</v>
      </c>
      <c r="S265" s="41" t="s">
        <v>28</v>
      </c>
      <c r="T265" s="41" t="s">
        <v>28</v>
      </c>
      <c r="U265" s="41" t="s">
        <v>28</v>
      </c>
      <c r="V265" s="94" t="s">
        <v>28</v>
      </c>
      <c r="W265" s="85">
        <v>19.2</v>
      </c>
      <c r="X265" s="40">
        <f t="shared" si="100"/>
        <v>153.6</v>
      </c>
      <c r="Y265" s="40">
        <f t="shared" si="91"/>
        <v>768</v>
      </c>
      <c r="Z265" s="33">
        <f t="shared" si="93"/>
        <v>0.48</v>
      </c>
      <c r="AA265" s="37">
        <f t="shared" si="94"/>
        <v>3.84</v>
      </c>
      <c r="AB265" s="70">
        <f t="shared" si="95"/>
        <v>19.2</v>
      </c>
      <c r="AC265" s="73">
        <f>W265-'Headline Stats'!$B$6</f>
        <v>-10.265865384615381</v>
      </c>
      <c r="AD265" s="34">
        <f>X265-'Headline Stats'!$B$7</f>
        <v>-71.090675241157527</v>
      </c>
      <c r="AE265" s="34">
        <f>Y265-'Headline Stats'!$B$8</f>
        <v>-317.80322580645156</v>
      </c>
      <c r="AF265" s="34">
        <f>Z265-'Headline Stats'!$B$13</f>
        <v>2.6092720035069183E-2</v>
      </c>
      <c r="AG265" s="34">
        <f>AA265-'Headline Stats'!$B$14</f>
        <v>0.49932622838457918</v>
      </c>
      <c r="AH265" s="69">
        <f>AB265-'Headline Stats'!$B$15</f>
        <v>3.0403955214855323</v>
      </c>
      <c r="AI265" s="77" t="s">
        <v>773</v>
      </c>
    </row>
    <row r="266" spans="1:35" x14ac:dyDescent="0.25">
      <c r="A266" s="41" t="s">
        <v>76</v>
      </c>
      <c r="B266" s="41" t="s">
        <v>77</v>
      </c>
      <c r="C266" s="41" t="s">
        <v>78</v>
      </c>
      <c r="D266" s="41"/>
      <c r="E266" s="41" t="s">
        <v>79</v>
      </c>
      <c r="F266" s="25" t="s">
        <v>80</v>
      </c>
      <c r="G266" s="41" t="s">
        <v>75</v>
      </c>
      <c r="H266" s="105"/>
      <c r="I266" s="77" t="s">
        <v>83</v>
      </c>
      <c r="J266" s="27" t="str">
        <f t="shared" si="99"/>
        <v>The Albany: Orange Room</v>
      </c>
      <c r="K266" s="44">
        <f t="shared" si="104"/>
        <v>26.246719200000001</v>
      </c>
      <c r="L266" s="44">
        <f t="shared" si="104"/>
        <v>16.404199500000001</v>
      </c>
      <c r="M266" s="44">
        <f>K266*L266</f>
        <v>430.55641797728043</v>
      </c>
      <c r="N266" s="41">
        <v>8</v>
      </c>
      <c r="O266" s="41">
        <v>5</v>
      </c>
      <c r="P266" s="113">
        <f>N266*O266</f>
        <v>40</v>
      </c>
      <c r="Q266" s="77" t="s">
        <v>14</v>
      </c>
      <c r="R266" s="41" t="s">
        <v>14</v>
      </c>
      <c r="S266" s="41" t="s">
        <v>28</v>
      </c>
      <c r="T266" s="41" t="s">
        <v>28</v>
      </c>
      <c r="U266" s="41" t="s">
        <v>28</v>
      </c>
      <c r="V266" s="94" t="s">
        <v>28</v>
      </c>
      <c r="W266" s="85">
        <v>19.2</v>
      </c>
      <c r="X266" s="40">
        <f t="shared" si="100"/>
        <v>153.6</v>
      </c>
      <c r="Y266" s="40">
        <f t="shared" si="91"/>
        <v>768</v>
      </c>
      <c r="Z266" s="33">
        <f t="shared" si="93"/>
        <v>0.48</v>
      </c>
      <c r="AA266" s="37">
        <f t="shared" si="94"/>
        <v>3.84</v>
      </c>
      <c r="AB266" s="70">
        <f t="shared" si="95"/>
        <v>19.2</v>
      </c>
      <c r="AC266" s="73">
        <f>W266-'Headline Stats'!$B$6</f>
        <v>-10.265865384615381</v>
      </c>
      <c r="AD266" s="34">
        <f>X266-'Headline Stats'!$B$7</f>
        <v>-71.090675241157527</v>
      </c>
      <c r="AE266" s="34">
        <f>Y266-'Headline Stats'!$B$8</f>
        <v>-317.80322580645156</v>
      </c>
      <c r="AF266" s="34">
        <f>Z266-'Headline Stats'!$B$13</f>
        <v>2.6092720035069183E-2</v>
      </c>
      <c r="AG266" s="34">
        <f>AA266-'Headline Stats'!$B$14</f>
        <v>0.49932622838457918</v>
      </c>
      <c r="AH266" s="69">
        <f>AB266-'Headline Stats'!$B$15</f>
        <v>3.0403955214855323</v>
      </c>
      <c r="AI266" s="77" t="s">
        <v>773</v>
      </c>
    </row>
    <row r="267" spans="1:35" x14ac:dyDescent="0.25">
      <c r="A267" s="41" t="s">
        <v>76</v>
      </c>
      <c r="B267" s="41" t="s">
        <v>77</v>
      </c>
      <c r="C267" s="41" t="s">
        <v>78</v>
      </c>
      <c r="D267" s="41"/>
      <c r="E267" s="41" t="s">
        <v>79</v>
      </c>
      <c r="F267" s="25" t="s">
        <v>80</v>
      </c>
      <c r="G267" s="41" t="s">
        <v>75</v>
      </c>
      <c r="H267" s="105"/>
      <c r="I267" s="77" t="s">
        <v>84</v>
      </c>
      <c r="J267" s="27" t="str">
        <f t="shared" si="99"/>
        <v>The Albany: Yellow Room</v>
      </c>
      <c r="K267" s="44">
        <f t="shared" si="104"/>
        <v>18.044619449999999</v>
      </c>
      <c r="L267" s="44">
        <f t="shared" si="104"/>
        <v>18.044619449999999</v>
      </c>
      <c r="M267" s="44">
        <f>K267*L267</f>
        <v>325.60829109531829</v>
      </c>
      <c r="N267" s="41">
        <v>5.5</v>
      </c>
      <c r="O267" s="41">
        <v>5.5</v>
      </c>
      <c r="P267" s="113">
        <f>N267*O267</f>
        <v>30.25</v>
      </c>
      <c r="Q267" s="77" t="s">
        <v>14</v>
      </c>
      <c r="R267" s="41" t="s">
        <v>14</v>
      </c>
      <c r="S267" s="41" t="s">
        <v>28</v>
      </c>
      <c r="T267" s="41" t="s">
        <v>28</v>
      </c>
      <c r="U267" s="41" t="s">
        <v>28</v>
      </c>
      <c r="V267" s="94" t="s">
        <v>28</v>
      </c>
      <c r="W267" s="85">
        <v>16.8</v>
      </c>
      <c r="X267" s="40">
        <f t="shared" si="100"/>
        <v>134.4</v>
      </c>
      <c r="Y267" s="40">
        <f t="shared" si="91"/>
        <v>672</v>
      </c>
      <c r="Z267" s="33">
        <f t="shared" si="93"/>
        <v>0.55537190082644627</v>
      </c>
      <c r="AA267" s="37">
        <f t="shared" si="94"/>
        <v>4.4429752066115702</v>
      </c>
      <c r="AB267" s="70">
        <f t="shared" si="95"/>
        <v>22.214876033057852</v>
      </c>
      <c r="AC267" s="73">
        <f>W267-'Headline Stats'!$B$6</f>
        <v>-12.66586538461538</v>
      </c>
      <c r="AD267" s="34">
        <f>X267-'Headline Stats'!$B$7</f>
        <v>-90.290675241157516</v>
      </c>
      <c r="AE267" s="34">
        <f>Y267-'Headline Stats'!$B$8</f>
        <v>-413.80322580645156</v>
      </c>
      <c r="AF267" s="34">
        <f>Z267-'Headline Stats'!$B$13</f>
        <v>0.10146462086151548</v>
      </c>
      <c r="AG267" s="34">
        <f>AA267-'Headline Stats'!$B$14</f>
        <v>1.1023014349961495</v>
      </c>
      <c r="AH267" s="69">
        <f>AB267-'Headline Stats'!$B$15</f>
        <v>6.0552715545433848</v>
      </c>
      <c r="AI267" s="77" t="s">
        <v>773</v>
      </c>
    </row>
    <row r="268" spans="1:35" x14ac:dyDescent="0.25">
      <c r="A268" s="41" t="s">
        <v>76</v>
      </c>
      <c r="B268" s="41" t="s">
        <v>77</v>
      </c>
      <c r="C268" s="41" t="s">
        <v>78</v>
      </c>
      <c r="D268" s="41"/>
      <c r="E268" s="41" t="s">
        <v>79</v>
      </c>
      <c r="F268" s="25" t="s">
        <v>80</v>
      </c>
      <c r="G268" s="41" t="s">
        <v>75</v>
      </c>
      <c r="H268" s="105"/>
      <c r="I268" s="77" t="s">
        <v>85</v>
      </c>
      <c r="J268" s="27" t="str">
        <f t="shared" si="99"/>
        <v>The Albany: Purple Room</v>
      </c>
      <c r="K268" s="44">
        <f t="shared" si="104"/>
        <v>13.123359600000001</v>
      </c>
      <c r="L268" s="44">
        <f t="shared" si="104"/>
        <v>16.404199500000001</v>
      </c>
      <c r="M268" s="44">
        <f>K268*L268</f>
        <v>215.27820898864022</v>
      </c>
      <c r="N268" s="41">
        <v>4</v>
      </c>
      <c r="O268" s="41">
        <v>5</v>
      </c>
      <c r="P268" s="113">
        <f>N268*O268</f>
        <v>20</v>
      </c>
      <c r="Q268" s="77" t="s">
        <v>14</v>
      </c>
      <c r="R268" s="41" t="s">
        <v>14</v>
      </c>
      <c r="S268" s="41" t="s">
        <v>28</v>
      </c>
      <c r="T268" s="41" t="s">
        <v>28</v>
      </c>
      <c r="U268" s="41" t="s">
        <v>28</v>
      </c>
      <c r="V268" s="94" t="s">
        <v>28</v>
      </c>
      <c r="W268" s="85">
        <v>13.2</v>
      </c>
      <c r="X268" s="40">
        <f t="shared" si="100"/>
        <v>105.6</v>
      </c>
      <c r="Y268" s="40">
        <f t="shared" si="91"/>
        <v>528</v>
      </c>
      <c r="Z268" s="33">
        <f t="shared" si="93"/>
        <v>0.65999999999999992</v>
      </c>
      <c r="AA268" s="37">
        <f t="shared" si="94"/>
        <v>5.2799999999999994</v>
      </c>
      <c r="AB268" s="70">
        <f t="shared" si="95"/>
        <v>26.4</v>
      </c>
      <c r="AC268" s="73">
        <f>W268-'Headline Stats'!$B$6</f>
        <v>-16.265865384615381</v>
      </c>
      <c r="AD268" s="34">
        <f>X268-'Headline Stats'!$B$7</f>
        <v>-119.09067524115753</v>
      </c>
      <c r="AE268" s="34">
        <f>Y268-'Headline Stats'!$B$8</f>
        <v>-557.80322580645156</v>
      </c>
      <c r="AF268" s="34">
        <f>Z268-'Headline Stats'!$B$13</f>
        <v>0.20609272003506912</v>
      </c>
      <c r="AG268" s="34">
        <f>AA268-'Headline Stats'!$B$14</f>
        <v>1.9393262283845787</v>
      </c>
      <c r="AH268" s="69">
        <f>AB268-'Headline Stats'!$B$15</f>
        <v>10.240395521485532</v>
      </c>
      <c r="AI268" s="77" t="s">
        <v>773</v>
      </c>
    </row>
    <row r="269" spans="1:35" x14ac:dyDescent="0.25">
      <c r="A269" s="41" t="s">
        <v>76</v>
      </c>
      <c r="B269" s="41" t="s">
        <v>77</v>
      </c>
      <c r="C269" s="41" t="s">
        <v>78</v>
      </c>
      <c r="D269" s="41"/>
      <c r="E269" s="41" t="s">
        <v>79</v>
      </c>
      <c r="F269" s="25" t="s">
        <v>80</v>
      </c>
      <c r="G269" s="41" t="s">
        <v>75</v>
      </c>
      <c r="H269" s="105"/>
      <c r="I269" s="77" t="s">
        <v>86</v>
      </c>
      <c r="J269" s="27" t="str">
        <f t="shared" si="99"/>
        <v>The Albany: Studio</v>
      </c>
      <c r="K269" s="44" t="s">
        <v>53</v>
      </c>
      <c r="L269" s="44" t="s">
        <v>53</v>
      </c>
      <c r="M269" s="44" t="s">
        <v>53</v>
      </c>
      <c r="N269" s="41" t="s">
        <v>53</v>
      </c>
      <c r="O269" s="41" t="s">
        <v>53</v>
      </c>
      <c r="P269" s="113">
        <v>46</v>
      </c>
      <c r="Q269" s="77"/>
      <c r="R269" s="41"/>
      <c r="S269" s="41" t="s">
        <v>14</v>
      </c>
      <c r="T269" s="41" t="s">
        <v>14</v>
      </c>
      <c r="U269" s="41" t="s">
        <v>28</v>
      </c>
      <c r="V269" s="94" t="s">
        <v>28</v>
      </c>
      <c r="W269" s="85">
        <v>25.2</v>
      </c>
      <c r="X269" s="40">
        <f t="shared" si="100"/>
        <v>201.6</v>
      </c>
      <c r="Y269" s="40">
        <f t="shared" si="91"/>
        <v>1008</v>
      </c>
      <c r="Z269" s="33">
        <f t="shared" si="93"/>
        <v>0.54782608695652169</v>
      </c>
      <c r="AA269" s="37">
        <f t="shared" si="94"/>
        <v>4.3826086956521735</v>
      </c>
      <c r="AB269" s="70">
        <f t="shared" si="95"/>
        <v>21.913043478260871</v>
      </c>
      <c r="AC269" s="73">
        <f>W269-'Headline Stats'!$B$6</f>
        <v>-4.2658653846153811</v>
      </c>
      <c r="AD269" s="34">
        <f>X269-'Headline Stats'!$B$7</f>
        <v>-23.090675241157527</v>
      </c>
      <c r="AE269" s="34">
        <f>Y269-'Headline Stats'!$B$8</f>
        <v>-77.803225806451564</v>
      </c>
      <c r="AF269" s="34">
        <f>Z269-'Headline Stats'!$B$13</f>
        <v>9.3918806991590886E-2</v>
      </c>
      <c r="AG269" s="34">
        <f>AA269-'Headline Stats'!$B$14</f>
        <v>1.0419349240367528</v>
      </c>
      <c r="AH269" s="69">
        <f>AB269-'Headline Stats'!$B$15</f>
        <v>5.7534389997464039</v>
      </c>
      <c r="AI269" s="77" t="s">
        <v>773</v>
      </c>
    </row>
    <row r="270" spans="1:35" x14ac:dyDescent="0.25">
      <c r="A270" s="41" t="s">
        <v>523</v>
      </c>
      <c r="B270" s="27" t="s">
        <v>524</v>
      </c>
      <c r="C270" s="27" t="s">
        <v>525</v>
      </c>
      <c r="D270" s="27"/>
      <c r="E270" s="54" t="s">
        <v>526</v>
      </c>
      <c r="F270" s="26" t="s">
        <v>527</v>
      </c>
      <c r="G270" s="26" t="s">
        <v>528</v>
      </c>
      <c r="H270" s="103" t="s">
        <v>410</v>
      </c>
      <c r="I270" s="76" t="s">
        <v>127</v>
      </c>
      <c r="J270" s="27" t="str">
        <f t="shared" si="99"/>
        <v>The Place: Studio 1</v>
      </c>
      <c r="K270" s="44">
        <f t="shared" ref="K270:L285" si="105">N270*3.2808399</f>
        <v>52.493438400000002</v>
      </c>
      <c r="L270" s="44">
        <f t="shared" si="105"/>
        <v>36.089238899999998</v>
      </c>
      <c r="M270" s="44">
        <f t="shared" ref="M270:M285" si="106">K270*L270</f>
        <v>1894.4482391000338</v>
      </c>
      <c r="N270" s="27">
        <v>16</v>
      </c>
      <c r="O270" s="27">
        <v>11</v>
      </c>
      <c r="P270" s="112">
        <f t="shared" ref="P270:P285" si="107">N270*O270</f>
        <v>176</v>
      </c>
      <c r="Q270" s="76" t="s">
        <v>14</v>
      </c>
      <c r="R270" s="27" t="s">
        <v>14</v>
      </c>
      <c r="S270" s="27" t="s">
        <v>14</v>
      </c>
      <c r="T270" s="27" t="s">
        <v>28</v>
      </c>
      <c r="U270" s="27" t="s">
        <v>14</v>
      </c>
      <c r="V270" s="93" t="s">
        <v>14</v>
      </c>
      <c r="W270" s="90">
        <v>32</v>
      </c>
      <c r="X270" s="40">
        <f t="shared" si="100"/>
        <v>256</v>
      </c>
      <c r="Y270" s="40">
        <f t="shared" si="91"/>
        <v>1280</v>
      </c>
      <c r="Z270" s="45">
        <f t="shared" si="93"/>
        <v>0.18181818181818182</v>
      </c>
      <c r="AA270" s="37">
        <f t="shared" si="94"/>
        <v>1.4545454545454546</v>
      </c>
      <c r="AB270" s="70">
        <f t="shared" si="95"/>
        <v>7.2727272727272725</v>
      </c>
      <c r="AC270" s="73">
        <f>W270-'Headline Stats'!$B$6</f>
        <v>2.5341346153846196</v>
      </c>
      <c r="AD270" s="34">
        <f>X270-'Headline Stats'!$B$7</f>
        <v>31.309324758842479</v>
      </c>
      <c r="AE270" s="34">
        <f>Y270-'Headline Stats'!$B$8</f>
        <v>194.19677419354844</v>
      </c>
      <c r="AF270" s="34">
        <f>Z270-'Headline Stats'!$B$13</f>
        <v>-0.27208909814674898</v>
      </c>
      <c r="AG270" s="34">
        <f>AA270-'Headline Stats'!$B$14</f>
        <v>-1.8861283170699661</v>
      </c>
      <c r="AH270" s="69">
        <f>AB270-'Headline Stats'!$B$15</f>
        <v>-8.8868772057871936</v>
      </c>
      <c r="AI270" s="76" t="s">
        <v>603</v>
      </c>
    </row>
    <row r="271" spans="1:35" x14ac:dyDescent="0.25">
      <c r="A271" s="41" t="s">
        <v>523</v>
      </c>
      <c r="B271" s="27" t="s">
        <v>524</v>
      </c>
      <c r="C271" s="27" t="s">
        <v>525</v>
      </c>
      <c r="D271" s="27"/>
      <c r="E271" s="54" t="s">
        <v>526</v>
      </c>
      <c r="F271" s="26" t="s">
        <v>527</v>
      </c>
      <c r="G271" s="26" t="s">
        <v>528</v>
      </c>
      <c r="H271" s="103" t="s">
        <v>410</v>
      </c>
      <c r="I271" s="76" t="s">
        <v>128</v>
      </c>
      <c r="J271" s="27" t="str">
        <f t="shared" si="99"/>
        <v>The Place: Studio 2</v>
      </c>
      <c r="K271" s="44">
        <f t="shared" si="105"/>
        <v>40.68241476</v>
      </c>
      <c r="L271" s="44">
        <f t="shared" si="105"/>
        <v>38.713910820000002</v>
      </c>
      <c r="M271" s="44">
        <f t="shared" si="106"/>
        <v>1574.9753769608917</v>
      </c>
      <c r="N271" s="27">
        <v>12.4</v>
      </c>
      <c r="O271" s="27">
        <v>11.8</v>
      </c>
      <c r="P271" s="112">
        <f t="shared" si="107"/>
        <v>146.32000000000002</v>
      </c>
      <c r="Q271" s="76" t="s">
        <v>14</v>
      </c>
      <c r="R271" s="27" t="s">
        <v>14</v>
      </c>
      <c r="S271" s="27" t="s">
        <v>14</v>
      </c>
      <c r="T271" s="27" t="s">
        <v>28</v>
      </c>
      <c r="U271" s="27" t="s">
        <v>14</v>
      </c>
      <c r="V271" s="93" t="s">
        <v>14</v>
      </c>
      <c r="W271" s="90">
        <v>30</v>
      </c>
      <c r="X271" s="40">
        <f t="shared" si="100"/>
        <v>240</v>
      </c>
      <c r="Y271" s="40">
        <f t="shared" si="91"/>
        <v>1200</v>
      </c>
      <c r="Z271" s="45">
        <f t="shared" si="93"/>
        <v>0.20503007107709129</v>
      </c>
      <c r="AA271" s="37">
        <f t="shared" si="94"/>
        <v>1.6402405686167303</v>
      </c>
      <c r="AB271" s="70">
        <f t="shared" si="95"/>
        <v>8.2012028430836512</v>
      </c>
      <c r="AC271" s="73">
        <f>W271-'Headline Stats'!$B$6</f>
        <v>0.53413461538461959</v>
      </c>
      <c r="AD271" s="34">
        <f>X271-'Headline Stats'!$B$7</f>
        <v>15.309324758842479</v>
      </c>
      <c r="AE271" s="34">
        <f>Y271-'Headline Stats'!$B$8</f>
        <v>114.19677419354844</v>
      </c>
      <c r="AF271" s="34">
        <f>Z271-'Headline Stats'!$B$13</f>
        <v>-0.24887720888783951</v>
      </c>
      <c r="AG271" s="34">
        <f>AA271-'Headline Stats'!$B$14</f>
        <v>-1.7004332029986904</v>
      </c>
      <c r="AH271" s="69">
        <f>AB271-'Headline Stats'!$B$15</f>
        <v>-7.9584016354308158</v>
      </c>
      <c r="AI271" s="76" t="s">
        <v>603</v>
      </c>
    </row>
    <row r="272" spans="1:35" x14ac:dyDescent="0.25">
      <c r="A272" s="41" t="s">
        <v>523</v>
      </c>
      <c r="B272" s="27" t="s">
        <v>524</v>
      </c>
      <c r="C272" s="27" t="s">
        <v>525</v>
      </c>
      <c r="D272" s="27"/>
      <c r="E272" s="54" t="s">
        <v>526</v>
      </c>
      <c r="F272" s="26" t="s">
        <v>527</v>
      </c>
      <c r="G272" s="26" t="s">
        <v>528</v>
      </c>
      <c r="H272" s="103" t="s">
        <v>410</v>
      </c>
      <c r="I272" s="76" t="s">
        <v>114</v>
      </c>
      <c r="J272" s="27" t="str">
        <f t="shared" si="99"/>
        <v>The Place: Studio 3</v>
      </c>
      <c r="K272" s="44">
        <f t="shared" si="105"/>
        <v>42.650918700000005</v>
      </c>
      <c r="L272" s="44">
        <f t="shared" si="105"/>
        <v>36.089238899999998</v>
      </c>
      <c r="M272" s="44">
        <f t="shared" si="106"/>
        <v>1539.2391942687775</v>
      </c>
      <c r="N272" s="27">
        <v>13</v>
      </c>
      <c r="O272" s="27">
        <v>11</v>
      </c>
      <c r="P272" s="112">
        <f t="shared" si="107"/>
        <v>143</v>
      </c>
      <c r="Q272" s="76" t="s">
        <v>14</v>
      </c>
      <c r="R272" s="27" t="s">
        <v>14</v>
      </c>
      <c r="S272" s="27" t="s">
        <v>14</v>
      </c>
      <c r="T272" s="27" t="s">
        <v>28</v>
      </c>
      <c r="U272" s="27" t="s">
        <v>14</v>
      </c>
      <c r="V272" s="93" t="s">
        <v>14</v>
      </c>
      <c r="W272" s="90">
        <v>30</v>
      </c>
      <c r="X272" s="40">
        <f t="shared" si="100"/>
        <v>240</v>
      </c>
      <c r="Y272" s="40">
        <f t="shared" si="91"/>
        <v>1200</v>
      </c>
      <c r="Z272" s="45">
        <f t="shared" si="93"/>
        <v>0.20979020979020979</v>
      </c>
      <c r="AA272" s="37">
        <f t="shared" si="94"/>
        <v>1.6783216783216783</v>
      </c>
      <c r="AB272" s="70">
        <f t="shared" si="95"/>
        <v>8.3916083916083917</v>
      </c>
      <c r="AC272" s="73">
        <f>W272-'Headline Stats'!$B$6</f>
        <v>0.53413461538461959</v>
      </c>
      <c r="AD272" s="34">
        <f>X272-'Headline Stats'!$B$7</f>
        <v>15.309324758842479</v>
      </c>
      <c r="AE272" s="34">
        <f>Y272-'Headline Stats'!$B$8</f>
        <v>114.19677419354844</v>
      </c>
      <c r="AF272" s="34">
        <f>Z272-'Headline Stats'!$B$13</f>
        <v>-0.24411707017472101</v>
      </c>
      <c r="AG272" s="34">
        <f>AA272-'Headline Stats'!$B$14</f>
        <v>-1.6623520932937423</v>
      </c>
      <c r="AH272" s="69">
        <f>AB272-'Headline Stats'!$B$15</f>
        <v>-7.7679960869060753</v>
      </c>
      <c r="AI272" s="76" t="s">
        <v>603</v>
      </c>
    </row>
    <row r="273" spans="1:35" x14ac:dyDescent="0.25">
      <c r="A273" s="41" t="s">
        <v>523</v>
      </c>
      <c r="B273" s="27" t="s">
        <v>524</v>
      </c>
      <c r="C273" s="27" t="s">
        <v>525</v>
      </c>
      <c r="D273" s="27"/>
      <c r="E273" s="54" t="s">
        <v>526</v>
      </c>
      <c r="F273" s="26" t="s">
        <v>527</v>
      </c>
      <c r="G273" s="26" t="s">
        <v>528</v>
      </c>
      <c r="H273" s="103" t="s">
        <v>410</v>
      </c>
      <c r="I273" s="76" t="s">
        <v>129</v>
      </c>
      <c r="J273" s="27" t="str">
        <f t="shared" si="99"/>
        <v>The Place: Studio 4</v>
      </c>
      <c r="K273" s="44">
        <f t="shared" si="105"/>
        <v>39.370078800000002</v>
      </c>
      <c r="L273" s="44">
        <f t="shared" si="105"/>
        <v>36.089238899999998</v>
      </c>
      <c r="M273" s="44">
        <f t="shared" si="106"/>
        <v>1420.8361793250253</v>
      </c>
      <c r="N273" s="27">
        <v>12</v>
      </c>
      <c r="O273" s="27">
        <v>11</v>
      </c>
      <c r="P273" s="112">
        <f t="shared" si="107"/>
        <v>132</v>
      </c>
      <c r="Q273" s="76" t="s">
        <v>14</v>
      </c>
      <c r="R273" s="27" t="s">
        <v>14</v>
      </c>
      <c r="S273" s="27" t="s">
        <v>14</v>
      </c>
      <c r="T273" s="27" t="s">
        <v>28</v>
      </c>
      <c r="U273" s="27" t="s">
        <v>14</v>
      </c>
      <c r="V273" s="93" t="s">
        <v>14</v>
      </c>
      <c r="W273" s="90">
        <v>30</v>
      </c>
      <c r="X273" s="40">
        <f t="shared" si="100"/>
        <v>240</v>
      </c>
      <c r="Y273" s="40">
        <f t="shared" si="91"/>
        <v>1200</v>
      </c>
      <c r="Z273" s="45">
        <f t="shared" si="93"/>
        <v>0.22727272727272727</v>
      </c>
      <c r="AA273" s="37">
        <f t="shared" si="94"/>
        <v>1.8181818181818181</v>
      </c>
      <c r="AB273" s="70">
        <f t="shared" si="95"/>
        <v>9.0909090909090917</v>
      </c>
      <c r="AC273" s="73">
        <f>W273-'Headline Stats'!$B$6</f>
        <v>0.53413461538461959</v>
      </c>
      <c r="AD273" s="34">
        <f>X273-'Headline Stats'!$B$7</f>
        <v>15.309324758842479</v>
      </c>
      <c r="AE273" s="34">
        <f>Y273-'Headline Stats'!$B$8</f>
        <v>114.19677419354844</v>
      </c>
      <c r="AF273" s="34">
        <f>Z273-'Headline Stats'!$B$13</f>
        <v>-0.22663455269220353</v>
      </c>
      <c r="AG273" s="34">
        <f>AA273-'Headline Stats'!$B$14</f>
        <v>-1.5224919534336026</v>
      </c>
      <c r="AH273" s="69">
        <f>AB273-'Headline Stats'!$B$15</f>
        <v>-7.0686953876053753</v>
      </c>
      <c r="AI273" s="76" t="s">
        <v>603</v>
      </c>
    </row>
    <row r="274" spans="1:35" x14ac:dyDescent="0.25">
      <c r="A274" s="41" t="s">
        <v>523</v>
      </c>
      <c r="B274" s="27" t="s">
        <v>524</v>
      </c>
      <c r="C274" s="27" t="s">
        <v>525</v>
      </c>
      <c r="D274" s="27"/>
      <c r="E274" s="54" t="s">
        <v>526</v>
      </c>
      <c r="F274" s="26" t="s">
        <v>527</v>
      </c>
      <c r="G274" s="26" t="s">
        <v>528</v>
      </c>
      <c r="H274" s="103" t="s">
        <v>410</v>
      </c>
      <c r="I274" s="76" t="s">
        <v>117</v>
      </c>
      <c r="J274" s="27" t="str">
        <f t="shared" si="99"/>
        <v>The Place: Studio 5</v>
      </c>
      <c r="K274" s="44">
        <f t="shared" si="105"/>
        <v>42.650918700000005</v>
      </c>
      <c r="L274" s="44">
        <f t="shared" si="105"/>
        <v>36.089238899999998</v>
      </c>
      <c r="M274" s="44">
        <f t="shared" si="106"/>
        <v>1539.2391942687775</v>
      </c>
      <c r="N274" s="27">
        <v>13</v>
      </c>
      <c r="O274" s="27">
        <v>11</v>
      </c>
      <c r="P274" s="112">
        <f t="shared" si="107"/>
        <v>143</v>
      </c>
      <c r="Q274" s="76" t="s">
        <v>14</v>
      </c>
      <c r="R274" s="27" t="s">
        <v>14</v>
      </c>
      <c r="S274" s="27" t="s">
        <v>14</v>
      </c>
      <c r="T274" s="27" t="s">
        <v>28</v>
      </c>
      <c r="U274" s="27" t="s">
        <v>14</v>
      </c>
      <c r="V274" s="93" t="s">
        <v>14</v>
      </c>
      <c r="W274" s="90">
        <v>30</v>
      </c>
      <c r="X274" s="40">
        <f t="shared" si="100"/>
        <v>240</v>
      </c>
      <c r="Y274" s="40">
        <f t="shared" si="91"/>
        <v>1200</v>
      </c>
      <c r="Z274" s="45">
        <f t="shared" si="93"/>
        <v>0.20979020979020979</v>
      </c>
      <c r="AA274" s="37">
        <f t="shared" si="94"/>
        <v>1.6783216783216783</v>
      </c>
      <c r="AB274" s="70">
        <f t="shared" si="95"/>
        <v>8.3916083916083917</v>
      </c>
      <c r="AC274" s="73">
        <f>W274-'Headline Stats'!$B$6</f>
        <v>0.53413461538461959</v>
      </c>
      <c r="AD274" s="34">
        <f>X274-'Headline Stats'!$B$7</f>
        <v>15.309324758842479</v>
      </c>
      <c r="AE274" s="34">
        <f>Y274-'Headline Stats'!$B$8</f>
        <v>114.19677419354844</v>
      </c>
      <c r="AF274" s="34">
        <f>Z274-'Headline Stats'!$B$13</f>
        <v>-0.24411707017472101</v>
      </c>
      <c r="AG274" s="34">
        <f>AA274-'Headline Stats'!$B$14</f>
        <v>-1.6623520932937423</v>
      </c>
      <c r="AH274" s="69">
        <f>AB274-'Headline Stats'!$B$15</f>
        <v>-7.7679960869060753</v>
      </c>
      <c r="AI274" s="76" t="s">
        <v>603</v>
      </c>
    </row>
    <row r="275" spans="1:35" x14ac:dyDescent="0.25">
      <c r="A275" s="41" t="s">
        <v>523</v>
      </c>
      <c r="B275" s="27" t="s">
        <v>524</v>
      </c>
      <c r="C275" s="27" t="s">
        <v>525</v>
      </c>
      <c r="D275" s="27"/>
      <c r="E275" s="54" t="s">
        <v>526</v>
      </c>
      <c r="F275" s="26" t="s">
        <v>527</v>
      </c>
      <c r="G275" s="26" t="s">
        <v>528</v>
      </c>
      <c r="H275" s="103" t="s">
        <v>410</v>
      </c>
      <c r="I275" s="76" t="s">
        <v>247</v>
      </c>
      <c r="J275" s="27" t="str">
        <f t="shared" si="99"/>
        <v>The Place: Studio 6</v>
      </c>
      <c r="K275" s="44">
        <f t="shared" si="105"/>
        <v>39.370078800000002</v>
      </c>
      <c r="L275" s="44">
        <f t="shared" si="105"/>
        <v>36.089238899999998</v>
      </c>
      <c r="M275" s="44">
        <f t="shared" si="106"/>
        <v>1420.8361793250253</v>
      </c>
      <c r="N275" s="27">
        <v>12</v>
      </c>
      <c r="O275" s="27">
        <v>11</v>
      </c>
      <c r="P275" s="112">
        <f t="shared" si="107"/>
        <v>132</v>
      </c>
      <c r="Q275" s="76" t="s">
        <v>14</v>
      </c>
      <c r="R275" s="27" t="s">
        <v>14</v>
      </c>
      <c r="S275" s="27" t="s">
        <v>14</v>
      </c>
      <c r="T275" s="27" t="s">
        <v>28</v>
      </c>
      <c r="U275" s="27" t="s">
        <v>14</v>
      </c>
      <c r="V275" s="93" t="s">
        <v>14</v>
      </c>
      <c r="W275" s="90">
        <v>30</v>
      </c>
      <c r="X275" s="40">
        <f t="shared" si="100"/>
        <v>240</v>
      </c>
      <c r="Y275" s="40">
        <f t="shared" si="91"/>
        <v>1200</v>
      </c>
      <c r="Z275" s="45">
        <f t="shared" si="93"/>
        <v>0.22727272727272727</v>
      </c>
      <c r="AA275" s="37">
        <f t="shared" si="94"/>
        <v>1.8181818181818181</v>
      </c>
      <c r="AB275" s="70">
        <f t="shared" si="95"/>
        <v>9.0909090909090917</v>
      </c>
      <c r="AC275" s="73">
        <f>W275-'Headline Stats'!$B$6</f>
        <v>0.53413461538461959</v>
      </c>
      <c r="AD275" s="34">
        <f>X275-'Headline Stats'!$B$7</f>
        <v>15.309324758842479</v>
      </c>
      <c r="AE275" s="34">
        <f>Y275-'Headline Stats'!$B$8</f>
        <v>114.19677419354844</v>
      </c>
      <c r="AF275" s="34">
        <f>Z275-'Headline Stats'!$B$13</f>
        <v>-0.22663455269220353</v>
      </c>
      <c r="AG275" s="34">
        <f>AA275-'Headline Stats'!$B$14</f>
        <v>-1.5224919534336026</v>
      </c>
      <c r="AH275" s="69">
        <f>AB275-'Headline Stats'!$B$15</f>
        <v>-7.0686953876053753</v>
      </c>
      <c r="AI275" s="76" t="s">
        <v>603</v>
      </c>
    </row>
    <row r="276" spans="1:35" x14ac:dyDescent="0.25">
      <c r="A276" s="41" t="s">
        <v>523</v>
      </c>
      <c r="B276" s="27" t="s">
        <v>524</v>
      </c>
      <c r="C276" s="27" t="s">
        <v>525</v>
      </c>
      <c r="D276" s="27"/>
      <c r="E276" s="54" t="s">
        <v>526</v>
      </c>
      <c r="F276" s="26" t="s">
        <v>527</v>
      </c>
      <c r="G276" s="26" t="s">
        <v>528</v>
      </c>
      <c r="H276" s="103" t="s">
        <v>410</v>
      </c>
      <c r="I276" s="76" t="s">
        <v>518</v>
      </c>
      <c r="J276" s="27" t="str">
        <f t="shared" si="99"/>
        <v>The Place: Studio 7</v>
      </c>
      <c r="K276" s="44">
        <f t="shared" si="105"/>
        <v>46.916010570000005</v>
      </c>
      <c r="L276" s="44">
        <f t="shared" si="105"/>
        <v>24.934383239999999</v>
      </c>
      <c r="M276" s="44">
        <f t="shared" si="106"/>
        <v>1169.8217876442709</v>
      </c>
      <c r="N276" s="27">
        <v>14.3</v>
      </c>
      <c r="O276" s="27">
        <v>7.6</v>
      </c>
      <c r="P276" s="112">
        <f t="shared" si="107"/>
        <v>108.68</v>
      </c>
      <c r="Q276" s="76" t="s">
        <v>14</v>
      </c>
      <c r="R276" s="27" t="s">
        <v>14</v>
      </c>
      <c r="S276" s="27" t="s">
        <v>14</v>
      </c>
      <c r="T276" s="27" t="s">
        <v>28</v>
      </c>
      <c r="U276" s="27" t="s">
        <v>14</v>
      </c>
      <c r="V276" s="93" t="s">
        <v>14</v>
      </c>
      <c r="W276" s="90">
        <v>27</v>
      </c>
      <c r="X276" s="40">
        <f t="shared" si="100"/>
        <v>216</v>
      </c>
      <c r="Y276" s="40">
        <f t="shared" si="91"/>
        <v>1080</v>
      </c>
      <c r="Z276" s="45">
        <f t="shared" si="93"/>
        <v>0.2484357747515642</v>
      </c>
      <c r="AA276" s="37">
        <f t="shared" si="94"/>
        <v>1.9874861980125136</v>
      </c>
      <c r="AB276" s="70">
        <f t="shared" si="95"/>
        <v>9.9374309900625679</v>
      </c>
      <c r="AC276" s="73">
        <f>W276-'Headline Stats'!$B$6</f>
        <v>-2.4658653846153804</v>
      </c>
      <c r="AD276" s="34">
        <f>X276-'Headline Stats'!$B$7</f>
        <v>-8.6906752411575212</v>
      </c>
      <c r="AE276" s="34">
        <f>Y276-'Headline Stats'!$B$8</f>
        <v>-5.8032258064515645</v>
      </c>
      <c r="AF276" s="34">
        <f>Z276-'Headline Stats'!$B$13</f>
        <v>-0.2054715052133666</v>
      </c>
      <c r="AG276" s="34">
        <f>AA276-'Headline Stats'!$B$14</f>
        <v>-1.3531875736029071</v>
      </c>
      <c r="AH276" s="69">
        <f>AB276-'Headline Stats'!$B$15</f>
        <v>-6.2221734884518991</v>
      </c>
      <c r="AI276" s="76" t="s">
        <v>603</v>
      </c>
    </row>
    <row r="277" spans="1:35" x14ac:dyDescent="0.25">
      <c r="A277" s="41" t="s">
        <v>523</v>
      </c>
      <c r="B277" s="27" t="s">
        <v>524</v>
      </c>
      <c r="C277" s="27" t="s">
        <v>525</v>
      </c>
      <c r="D277" s="27"/>
      <c r="E277" s="54" t="s">
        <v>526</v>
      </c>
      <c r="F277" s="26" t="s">
        <v>527</v>
      </c>
      <c r="G277" s="26" t="s">
        <v>528</v>
      </c>
      <c r="H277" s="103" t="s">
        <v>410</v>
      </c>
      <c r="I277" s="76" t="s">
        <v>519</v>
      </c>
      <c r="J277" s="27" t="str">
        <f t="shared" si="99"/>
        <v>The Place: Studio 8</v>
      </c>
      <c r="K277" s="44">
        <f t="shared" si="105"/>
        <v>59.055118200000003</v>
      </c>
      <c r="L277" s="44">
        <f t="shared" si="105"/>
        <v>29.527559100000001</v>
      </c>
      <c r="M277" s="44">
        <f t="shared" si="106"/>
        <v>1743.7534928079858</v>
      </c>
      <c r="N277" s="27">
        <v>18</v>
      </c>
      <c r="O277" s="27">
        <v>9</v>
      </c>
      <c r="P277" s="112">
        <f t="shared" si="107"/>
        <v>162</v>
      </c>
      <c r="Q277" s="76" t="s">
        <v>14</v>
      </c>
      <c r="R277" s="27" t="s">
        <v>14</v>
      </c>
      <c r="S277" s="27" t="s">
        <v>14</v>
      </c>
      <c r="T277" s="27" t="s">
        <v>28</v>
      </c>
      <c r="U277" s="27" t="s">
        <v>14</v>
      </c>
      <c r="V277" s="93" t="s">
        <v>14</v>
      </c>
      <c r="W277" s="90">
        <v>32</v>
      </c>
      <c r="X277" s="40">
        <f t="shared" si="100"/>
        <v>256</v>
      </c>
      <c r="Y277" s="40">
        <f t="shared" si="91"/>
        <v>1280</v>
      </c>
      <c r="Z277" s="45">
        <f t="shared" si="93"/>
        <v>0.19753086419753085</v>
      </c>
      <c r="AA277" s="37">
        <f t="shared" si="94"/>
        <v>1.5802469135802468</v>
      </c>
      <c r="AB277" s="70">
        <f t="shared" si="95"/>
        <v>7.9012345679012341</v>
      </c>
      <c r="AC277" s="73">
        <f>W277-'Headline Stats'!$B$6</f>
        <v>2.5341346153846196</v>
      </c>
      <c r="AD277" s="34">
        <f>X277-'Headline Stats'!$B$7</f>
        <v>31.309324758842479</v>
      </c>
      <c r="AE277" s="34">
        <f>Y277-'Headline Stats'!$B$8</f>
        <v>194.19677419354844</v>
      </c>
      <c r="AF277" s="34">
        <f>Z277-'Headline Stats'!$B$13</f>
        <v>-0.25637641576739995</v>
      </c>
      <c r="AG277" s="34">
        <f>AA277-'Headline Stats'!$B$14</f>
        <v>-1.7604268580351738</v>
      </c>
      <c r="AH277" s="69">
        <f>AB277-'Headline Stats'!$B$15</f>
        <v>-8.2583699106132329</v>
      </c>
      <c r="AI277" s="76" t="s">
        <v>603</v>
      </c>
    </row>
    <row r="278" spans="1:35" x14ac:dyDescent="0.25">
      <c r="A278" s="41" t="s">
        <v>523</v>
      </c>
      <c r="B278" s="27" t="s">
        <v>524</v>
      </c>
      <c r="C278" s="27" t="s">
        <v>525</v>
      </c>
      <c r="D278" s="27"/>
      <c r="E278" s="54" t="s">
        <v>526</v>
      </c>
      <c r="F278" s="26" t="s">
        <v>527</v>
      </c>
      <c r="G278" s="26" t="s">
        <v>528</v>
      </c>
      <c r="H278" s="103" t="s">
        <v>410</v>
      </c>
      <c r="I278" s="76" t="s">
        <v>520</v>
      </c>
      <c r="J278" s="27" t="str">
        <f t="shared" si="99"/>
        <v>The Place: Studio 9</v>
      </c>
      <c r="K278" s="44">
        <f t="shared" si="105"/>
        <v>35.433070920000006</v>
      </c>
      <c r="L278" s="44">
        <f t="shared" si="105"/>
        <v>29.527559100000001</v>
      </c>
      <c r="M278" s="44">
        <f t="shared" si="106"/>
        <v>1046.2520956847916</v>
      </c>
      <c r="N278" s="27">
        <v>10.8</v>
      </c>
      <c r="O278" s="27">
        <v>9</v>
      </c>
      <c r="P278" s="112">
        <f t="shared" si="107"/>
        <v>97.2</v>
      </c>
      <c r="Q278" s="76" t="s">
        <v>14</v>
      </c>
      <c r="R278" s="27" t="s">
        <v>14</v>
      </c>
      <c r="S278" s="27" t="s">
        <v>14</v>
      </c>
      <c r="T278" s="27" t="s">
        <v>28</v>
      </c>
      <c r="U278" s="27" t="s">
        <v>14</v>
      </c>
      <c r="V278" s="93" t="s">
        <v>28</v>
      </c>
      <c r="W278" s="90">
        <v>27</v>
      </c>
      <c r="X278" s="40">
        <f t="shared" si="100"/>
        <v>216</v>
      </c>
      <c r="Y278" s="40">
        <f t="shared" si="91"/>
        <v>1080</v>
      </c>
      <c r="Z278" s="45">
        <f t="shared" si="93"/>
        <v>0.27777777777777779</v>
      </c>
      <c r="AA278" s="37">
        <f t="shared" si="94"/>
        <v>2.2222222222222223</v>
      </c>
      <c r="AB278" s="70">
        <f t="shared" si="95"/>
        <v>11.111111111111111</v>
      </c>
      <c r="AC278" s="73">
        <f>W278-'Headline Stats'!$B$6</f>
        <v>-2.4658653846153804</v>
      </c>
      <c r="AD278" s="34">
        <f>X278-'Headline Stats'!$B$7</f>
        <v>-8.6906752411575212</v>
      </c>
      <c r="AE278" s="34">
        <f>Y278-'Headline Stats'!$B$8</f>
        <v>-5.8032258064515645</v>
      </c>
      <c r="AF278" s="34">
        <f>Z278-'Headline Stats'!$B$13</f>
        <v>-0.17612950218715301</v>
      </c>
      <c r="AG278" s="34">
        <f>AA278-'Headline Stats'!$B$14</f>
        <v>-1.1184515493931984</v>
      </c>
      <c r="AH278" s="69">
        <f>AB278-'Headline Stats'!$B$15</f>
        <v>-5.0484933674033563</v>
      </c>
      <c r="AI278" s="76" t="s">
        <v>603</v>
      </c>
    </row>
    <row r="279" spans="1:35" x14ac:dyDescent="0.25">
      <c r="A279" s="41" t="s">
        <v>523</v>
      </c>
      <c r="B279" s="27" t="s">
        <v>524</v>
      </c>
      <c r="C279" s="27" t="s">
        <v>525</v>
      </c>
      <c r="D279" s="27"/>
      <c r="E279" s="54" t="s">
        <v>526</v>
      </c>
      <c r="F279" s="26" t="s">
        <v>527</v>
      </c>
      <c r="G279" s="26" t="s">
        <v>528</v>
      </c>
      <c r="H279" s="103" t="s">
        <v>410</v>
      </c>
      <c r="I279" s="76" t="s">
        <v>248</v>
      </c>
      <c r="J279" s="27" t="str">
        <f t="shared" si="99"/>
        <v>The Place: Studio 10</v>
      </c>
      <c r="K279" s="44">
        <f t="shared" si="105"/>
        <v>35.433070920000006</v>
      </c>
      <c r="L279" s="44">
        <f t="shared" si="105"/>
        <v>29.527559100000001</v>
      </c>
      <c r="M279" s="44">
        <f t="shared" si="106"/>
        <v>1046.2520956847916</v>
      </c>
      <c r="N279" s="27">
        <v>10.8</v>
      </c>
      <c r="O279" s="27">
        <v>9</v>
      </c>
      <c r="P279" s="112">
        <f t="shared" si="107"/>
        <v>97.2</v>
      </c>
      <c r="Q279" s="76" t="s">
        <v>14</v>
      </c>
      <c r="R279" s="27" t="s">
        <v>14</v>
      </c>
      <c r="S279" s="27" t="s">
        <v>14</v>
      </c>
      <c r="T279" s="27" t="s">
        <v>28</v>
      </c>
      <c r="U279" s="27" t="s">
        <v>14</v>
      </c>
      <c r="V279" s="93" t="s">
        <v>28</v>
      </c>
      <c r="W279" s="90">
        <v>27</v>
      </c>
      <c r="X279" s="40">
        <f t="shared" si="100"/>
        <v>216</v>
      </c>
      <c r="Y279" s="40">
        <f t="shared" si="91"/>
        <v>1080</v>
      </c>
      <c r="Z279" s="45">
        <f t="shared" si="93"/>
        <v>0.27777777777777779</v>
      </c>
      <c r="AA279" s="37">
        <f t="shared" si="94"/>
        <v>2.2222222222222223</v>
      </c>
      <c r="AB279" s="70">
        <f t="shared" si="95"/>
        <v>11.111111111111111</v>
      </c>
      <c r="AC279" s="73">
        <f>W279-'Headline Stats'!$B$6</f>
        <v>-2.4658653846153804</v>
      </c>
      <c r="AD279" s="34">
        <f>X279-'Headline Stats'!$B$7</f>
        <v>-8.6906752411575212</v>
      </c>
      <c r="AE279" s="34">
        <f>Y279-'Headline Stats'!$B$8</f>
        <v>-5.8032258064515645</v>
      </c>
      <c r="AF279" s="34">
        <f>Z279-'Headline Stats'!$B$13</f>
        <v>-0.17612950218715301</v>
      </c>
      <c r="AG279" s="34">
        <f>AA279-'Headline Stats'!$B$14</f>
        <v>-1.1184515493931984</v>
      </c>
      <c r="AH279" s="69">
        <f>AB279-'Headline Stats'!$B$15</f>
        <v>-5.0484933674033563</v>
      </c>
      <c r="AI279" s="76" t="s">
        <v>603</v>
      </c>
    </row>
    <row r="280" spans="1:35" x14ac:dyDescent="0.25">
      <c r="A280" s="41" t="s">
        <v>523</v>
      </c>
      <c r="B280" s="27" t="s">
        <v>524</v>
      </c>
      <c r="C280" s="27" t="s">
        <v>525</v>
      </c>
      <c r="D280" s="27"/>
      <c r="E280" s="54" t="s">
        <v>526</v>
      </c>
      <c r="F280" s="26" t="s">
        <v>527</v>
      </c>
      <c r="G280" s="26" t="s">
        <v>528</v>
      </c>
      <c r="H280" s="103" t="s">
        <v>410</v>
      </c>
      <c r="I280" s="76" t="s">
        <v>529</v>
      </c>
      <c r="J280" s="27" t="str">
        <f t="shared" si="99"/>
        <v>The Place: Founder's Studio</v>
      </c>
      <c r="K280" s="44">
        <f t="shared" si="105"/>
        <v>49.212598499999999</v>
      </c>
      <c r="L280" s="44">
        <f t="shared" si="105"/>
        <v>16.404199500000001</v>
      </c>
      <c r="M280" s="44">
        <f t="shared" si="106"/>
        <v>807.29328370740075</v>
      </c>
      <c r="N280" s="27">
        <v>15</v>
      </c>
      <c r="O280" s="27">
        <v>5</v>
      </c>
      <c r="P280" s="112">
        <f t="shared" si="107"/>
        <v>75</v>
      </c>
      <c r="Q280" s="76" t="s">
        <v>14</v>
      </c>
      <c r="R280" s="27" t="s">
        <v>14</v>
      </c>
      <c r="S280" s="27" t="s">
        <v>14</v>
      </c>
      <c r="T280" s="27" t="s">
        <v>28</v>
      </c>
      <c r="U280" s="27" t="s">
        <v>14</v>
      </c>
      <c r="V280" s="93" t="s">
        <v>28</v>
      </c>
      <c r="W280" s="90">
        <v>25</v>
      </c>
      <c r="X280" s="40">
        <f t="shared" si="100"/>
        <v>200</v>
      </c>
      <c r="Y280" s="40">
        <f t="shared" si="91"/>
        <v>1000</v>
      </c>
      <c r="Z280" s="45">
        <f t="shared" si="93"/>
        <v>0.33333333333333331</v>
      </c>
      <c r="AA280" s="37">
        <f t="shared" si="94"/>
        <v>2.6666666666666665</v>
      </c>
      <c r="AB280" s="70">
        <f t="shared" si="95"/>
        <v>13.333333333333334</v>
      </c>
      <c r="AC280" s="73">
        <f>W280-'Headline Stats'!$B$6</f>
        <v>-4.4658653846153804</v>
      </c>
      <c r="AD280" s="34">
        <f>X280-'Headline Stats'!$B$7</f>
        <v>-24.690675241157521</v>
      </c>
      <c r="AE280" s="34">
        <f>Y280-'Headline Stats'!$B$8</f>
        <v>-85.803225806451564</v>
      </c>
      <c r="AF280" s="34">
        <f>Z280-'Headline Stats'!$B$13</f>
        <v>-0.12057394663159748</v>
      </c>
      <c r="AG280" s="34">
        <f>AA280-'Headline Stats'!$B$14</f>
        <v>-0.67400710494875415</v>
      </c>
      <c r="AH280" s="69">
        <f>AB280-'Headline Stats'!$B$15</f>
        <v>-2.8262711451811331</v>
      </c>
      <c r="AI280" s="76" t="s">
        <v>603</v>
      </c>
    </row>
    <row r="281" spans="1:35" x14ac:dyDescent="0.25">
      <c r="A281" s="21" t="s">
        <v>530</v>
      </c>
      <c r="B281" s="46" t="s">
        <v>531</v>
      </c>
      <c r="C281" s="46" t="s">
        <v>532</v>
      </c>
      <c r="D281" s="46"/>
      <c r="E281" s="54" t="s">
        <v>533</v>
      </c>
      <c r="F281" s="25" t="s">
        <v>534</v>
      </c>
      <c r="G281" s="25" t="s">
        <v>535</v>
      </c>
      <c r="H281" s="106" t="s">
        <v>275</v>
      </c>
      <c r="I281" s="81" t="s">
        <v>127</v>
      </c>
      <c r="J281" s="27" t="str">
        <f t="shared" si="99"/>
        <v>The Poor School: Studio 1</v>
      </c>
      <c r="K281" s="44">
        <f t="shared" si="105"/>
        <v>29.527559100000001</v>
      </c>
      <c r="L281" s="44">
        <f t="shared" si="105"/>
        <v>22.965879300000001</v>
      </c>
      <c r="M281" s="44">
        <f t="shared" si="106"/>
        <v>678.12635831421665</v>
      </c>
      <c r="N281" s="46">
        <v>9</v>
      </c>
      <c r="O281" s="46">
        <v>7</v>
      </c>
      <c r="P281" s="112">
        <f t="shared" si="107"/>
        <v>63</v>
      </c>
      <c r="Q281" s="81" t="s">
        <v>14</v>
      </c>
      <c r="R281" s="46" t="s">
        <v>28</v>
      </c>
      <c r="S281" s="46" t="s">
        <v>28</v>
      </c>
      <c r="T281" s="46" t="s">
        <v>28</v>
      </c>
      <c r="U281" s="46" t="s">
        <v>28</v>
      </c>
      <c r="V281" s="99" t="s">
        <v>28</v>
      </c>
      <c r="W281" s="83">
        <f>X281/8</f>
        <v>11.25</v>
      </c>
      <c r="X281" s="32">
        <v>90</v>
      </c>
      <c r="Y281" s="32">
        <v>400</v>
      </c>
      <c r="Z281" s="33">
        <f>W281/P281</f>
        <v>0.17857142857142858</v>
      </c>
      <c r="AA281" s="37">
        <f t="shared" si="94"/>
        <v>1.4285714285714286</v>
      </c>
      <c r="AB281" s="70">
        <f t="shared" si="95"/>
        <v>6.3492063492063489</v>
      </c>
      <c r="AC281" s="73">
        <f>W281-'Headline Stats'!$B$6</f>
        <v>-18.21586538461538</v>
      </c>
      <c r="AD281" s="34">
        <f>X281-'Headline Stats'!$B$7</f>
        <v>-134.69067524115752</v>
      </c>
      <c r="AE281" s="34">
        <f>Y281-'Headline Stats'!$B$8</f>
        <v>-685.80322580645156</v>
      </c>
      <c r="AF281" s="34">
        <f>Z281-'Headline Stats'!$B$13</f>
        <v>-0.27533585139350225</v>
      </c>
      <c r="AG281" s="34">
        <f>AA281-'Headline Stats'!$B$14</f>
        <v>-1.9121023430439921</v>
      </c>
      <c r="AH281" s="69">
        <f>AB281-'Headline Stats'!$B$15</f>
        <v>-9.8103981293081191</v>
      </c>
      <c r="AI281" s="81"/>
    </row>
    <row r="282" spans="1:35" x14ac:dyDescent="0.25">
      <c r="A282" s="21" t="s">
        <v>530</v>
      </c>
      <c r="B282" s="46" t="s">
        <v>531</v>
      </c>
      <c r="C282" s="46" t="s">
        <v>532</v>
      </c>
      <c r="D282" s="46"/>
      <c r="E282" s="54" t="s">
        <v>533</v>
      </c>
      <c r="F282" s="25" t="s">
        <v>534</v>
      </c>
      <c r="G282" s="25" t="s">
        <v>535</v>
      </c>
      <c r="H282" s="106" t="s">
        <v>275</v>
      </c>
      <c r="I282" s="81" t="s">
        <v>128</v>
      </c>
      <c r="J282" s="27" t="str">
        <f t="shared" si="99"/>
        <v>The Poor School: Studio 2</v>
      </c>
      <c r="K282" s="44">
        <f t="shared" si="105"/>
        <v>29.527559100000001</v>
      </c>
      <c r="L282" s="44">
        <f t="shared" si="105"/>
        <v>22.965879300000001</v>
      </c>
      <c r="M282" s="44">
        <f t="shared" si="106"/>
        <v>678.12635831421665</v>
      </c>
      <c r="N282" s="46">
        <v>9</v>
      </c>
      <c r="O282" s="46">
        <v>7</v>
      </c>
      <c r="P282" s="112">
        <f t="shared" si="107"/>
        <v>63</v>
      </c>
      <c r="Q282" s="81" t="s">
        <v>14</v>
      </c>
      <c r="R282" s="46" t="s">
        <v>28</v>
      </c>
      <c r="S282" s="46" t="s">
        <v>28</v>
      </c>
      <c r="T282" s="46" t="s">
        <v>28</v>
      </c>
      <c r="U282" s="46" t="s">
        <v>28</v>
      </c>
      <c r="V282" s="99" t="s">
        <v>28</v>
      </c>
      <c r="W282" s="83">
        <f>X282/8</f>
        <v>11.25</v>
      </c>
      <c r="X282" s="32">
        <v>90</v>
      </c>
      <c r="Y282" s="32">
        <v>400</v>
      </c>
      <c r="Z282" s="33">
        <f>W282/P282</f>
        <v>0.17857142857142858</v>
      </c>
      <c r="AA282" s="37">
        <f t="shared" si="94"/>
        <v>1.4285714285714286</v>
      </c>
      <c r="AB282" s="70">
        <f t="shared" si="95"/>
        <v>6.3492063492063489</v>
      </c>
      <c r="AC282" s="73">
        <f>W282-'Headline Stats'!$B$6</f>
        <v>-18.21586538461538</v>
      </c>
      <c r="AD282" s="34">
        <f>X282-'Headline Stats'!$B$7</f>
        <v>-134.69067524115752</v>
      </c>
      <c r="AE282" s="34">
        <f>Y282-'Headline Stats'!$B$8</f>
        <v>-685.80322580645156</v>
      </c>
      <c r="AF282" s="34">
        <f>Z282-'Headline Stats'!$B$13</f>
        <v>-0.27533585139350225</v>
      </c>
      <c r="AG282" s="34">
        <f>AA282-'Headline Stats'!$B$14</f>
        <v>-1.9121023430439921</v>
      </c>
      <c r="AH282" s="69">
        <f>AB282-'Headline Stats'!$B$15</f>
        <v>-9.8103981293081191</v>
      </c>
      <c r="AI282" s="75"/>
    </row>
    <row r="283" spans="1:35" x14ac:dyDescent="0.25">
      <c r="A283" s="21" t="s">
        <v>530</v>
      </c>
      <c r="B283" s="46" t="s">
        <v>531</v>
      </c>
      <c r="C283" s="46" t="s">
        <v>532</v>
      </c>
      <c r="D283" s="46"/>
      <c r="E283" s="54" t="s">
        <v>533</v>
      </c>
      <c r="F283" s="25" t="s">
        <v>534</v>
      </c>
      <c r="G283" s="25" t="s">
        <v>535</v>
      </c>
      <c r="H283" s="106" t="s">
        <v>275</v>
      </c>
      <c r="I283" s="81" t="s">
        <v>536</v>
      </c>
      <c r="J283" s="27" t="str">
        <f t="shared" si="99"/>
        <v>The Poor School: Studio Theatre</v>
      </c>
      <c r="K283" s="44">
        <f t="shared" si="105"/>
        <v>42.650918700000005</v>
      </c>
      <c r="L283" s="44">
        <f t="shared" si="105"/>
        <v>26.246719200000001</v>
      </c>
      <c r="M283" s="44">
        <f t="shared" si="106"/>
        <v>1119.4466867409292</v>
      </c>
      <c r="N283" s="46">
        <v>13</v>
      </c>
      <c r="O283" s="46">
        <v>8</v>
      </c>
      <c r="P283" s="112">
        <f t="shared" si="107"/>
        <v>104</v>
      </c>
      <c r="Q283" s="81" t="s">
        <v>28</v>
      </c>
      <c r="R283" s="46" t="s">
        <v>28</v>
      </c>
      <c r="S283" s="46" t="s">
        <v>14</v>
      </c>
      <c r="T283" s="46" t="s">
        <v>14</v>
      </c>
      <c r="U283" s="46" t="s">
        <v>28</v>
      </c>
      <c r="V283" s="99" t="s">
        <v>28</v>
      </c>
      <c r="W283" s="83">
        <f>X283/8</f>
        <v>13.75</v>
      </c>
      <c r="X283" s="32">
        <v>110</v>
      </c>
      <c r="Y283" s="32">
        <v>500</v>
      </c>
      <c r="Z283" s="33">
        <f>W283/P283</f>
        <v>0.13221153846153846</v>
      </c>
      <c r="AA283" s="37">
        <f t="shared" si="94"/>
        <v>1.0576923076923077</v>
      </c>
      <c r="AB283" s="70">
        <f t="shared" si="95"/>
        <v>4.8076923076923075</v>
      </c>
      <c r="AC283" s="73">
        <f>W283-'Headline Stats'!$B$6</f>
        <v>-15.71586538461538</v>
      </c>
      <c r="AD283" s="34">
        <f>X283-'Headline Stats'!$B$7</f>
        <v>-114.69067524115752</v>
      </c>
      <c r="AE283" s="34">
        <f>Y283-'Headline Stats'!$B$8</f>
        <v>-585.80322580645156</v>
      </c>
      <c r="AF283" s="34">
        <f>Z283-'Headline Stats'!$B$13</f>
        <v>-0.32169574150339231</v>
      </c>
      <c r="AG283" s="34">
        <f>AA283-'Headline Stats'!$B$14</f>
        <v>-2.2829814639231127</v>
      </c>
      <c r="AH283" s="69">
        <f>AB283-'Headline Stats'!$B$15</f>
        <v>-11.35191217082216</v>
      </c>
      <c r="AI283" s="75" t="s">
        <v>537</v>
      </c>
    </row>
    <row r="284" spans="1:35" x14ac:dyDescent="0.25">
      <c r="A284" s="21" t="s">
        <v>747</v>
      </c>
      <c r="B284" s="21" t="s">
        <v>748</v>
      </c>
      <c r="C284" s="22" t="s">
        <v>749</v>
      </c>
      <c r="D284" s="23"/>
      <c r="E284" s="24" t="s">
        <v>750</v>
      </c>
      <c r="F284" s="26" t="s">
        <v>751</v>
      </c>
      <c r="G284" s="26" t="s">
        <v>752</v>
      </c>
      <c r="H284" s="102" t="s">
        <v>24</v>
      </c>
      <c r="I284" s="75" t="s">
        <v>86</v>
      </c>
      <c r="J284" s="27" t="str">
        <f t="shared" si="99"/>
        <v>The Tramshed: Studio</v>
      </c>
      <c r="K284" s="28">
        <f t="shared" si="105"/>
        <v>26.246719200000001</v>
      </c>
      <c r="L284" s="28">
        <f t="shared" si="105"/>
        <v>26.246719200000001</v>
      </c>
      <c r="M284" s="29">
        <f t="shared" si="106"/>
        <v>688.89026876364869</v>
      </c>
      <c r="N284" s="23">
        <v>8</v>
      </c>
      <c r="O284" s="23">
        <v>8</v>
      </c>
      <c r="P284" s="111">
        <f t="shared" si="107"/>
        <v>64</v>
      </c>
      <c r="Q284" s="75" t="s">
        <v>14</v>
      </c>
      <c r="R284" s="23" t="s">
        <v>28</v>
      </c>
      <c r="S284" s="23" t="s">
        <v>14</v>
      </c>
      <c r="T284" s="23" t="s">
        <v>28</v>
      </c>
      <c r="U284" s="23" t="s">
        <v>28</v>
      </c>
      <c r="V284" s="95" t="s">
        <v>28</v>
      </c>
      <c r="W284" s="87">
        <v>19</v>
      </c>
      <c r="X284" s="32">
        <v>132</v>
      </c>
      <c r="Y284" s="50">
        <f>X284*5</f>
        <v>660</v>
      </c>
      <c r="Z284" s="33">
        <f>W284/P284</f>
        <v>0.296875</v>
      </c>
      <c r="AA284" s="37">
        <f t="shared" si="94"/>
        <v>2.0625</v>
      </c>
      <c r="AB284" s="70">
        <f t="shared" si="95"/>
        <v>10.3125</v>
      </c>
      <c r="AC284" s="73">
        <f>W284-'Headline Stats'!$B$6</f>
        <v>-10.46586538461538</v>
      </c>
      <c r="AD284" s="34">
        <f>X284-'Headline Stats'!$B$7</f>
        <v>-92.690675241157521</v>
      </c>
      <c r="AE284" s="34">
        <f>Y284-'Headline Stats'!$B$8</f>
        <v>-425.80322580645156</v>
      </c>
      <c r="AF284" s="34">
        <f>Z284-'Headline Stats'!$B$13</f>
        <v>-0.1570322799649308</v>
      </c>
      <c r="AG284" s="34">
        <f>AA284-'Headline Stats'!$B$14</f>
        <v>-1.2781737716154207</v>
      </c>
      <c r="AH284" s="69">
        <f>AB284-'Headline Stats'!$B$15</f>
        <v>-5.847104478514467</v>
      </c>
      <c r="AI284" s="75"/>
    </row>
    <row r="285" spans="1:35" x14ac:dyDescent="0.25">
      <c r="A285" s="21" t="s">
        <v>747</v>
      </c>
      <c r="B285" s="21" t="s">
        <v>748</v>
      </c>
      <c r="C285" s="22" t="s">
        <v>749</v>
      </c>
      <c r="D285" s="23"/>
      <c r="E285" s="24" t="s">
        <v>750</v>
      </c>
      <c r="F285" s="26" t="s">
        <v>751</v>
      </c>
      <c r="G285" s="26" t="s">
        <v>752</v>
      </c>
      <c r="H285" s="102" t="s">
        <v>24</v>
      </c>
      <c r="I285" s="75" t="s">
        <v>113</v>
      </c>
      <c r="J285" s="27" t="str">
        <f t="shared" si="99"/>
        <v>The Tramshed: Theatre</v>
      </c>
      <c r="K285" s="28">
        <f t="shared" si="105"/>
        <v>32.808399000000001</v>
      </c>
      <c r="L285" s="28">
        <f t="shared" si="105"/>
        <v>45.931758600000002</v>
      </c>
      <c r="M285" s="29">
        <f t="shared" si="106"/>
        <v>1506.9474629204815</v>
      </c>
      <c r="N285" s="23">
        <v>10</v>
      </c>
      <c r="O285" s="23">
        <v>14</v>
      </c>
      <c r="P285" s="111">
        <f t="shared" si="107"/>
        <v>140</v>
      </c>
      <c r="Q285" s="75" t="s">
        <v>14</v>
      </c>
      <c r="R285" s="23" t="s">
        <v>28</v>
      </c>
      <c r="S285" s="23" t="s">
        <v>14</v>
      </c>
      <c r="T285" s="23" t="s">
        <v>14</v>
      </c>
      <c r="U285" s="23" t="s">
        <v>14</v>
      </c>
      <c r="V285" s="95" t="s">
        <v>28</v>
      </c>
      <c r="W285" s="87">
        <v>24</v>
      </c>
      <c r="X285" s="32">
        <v>156</v>
      </c>
      <c r="Y285" s="50">
        <f>X285*5</f>
        <v>780</v>
      </c>
      <c r="Z285" s="33">
        <f>W285/P285</f>
        <v>0.17142857142857143</v>
      </c>
      <c r="AA285" s="37">
        <f t="shared" si="94"/>
        <v>1.1142857142857143</v>
      </c>
      <c r="AB285" s="70">
        <f t="shared" si="95"/>
        <v>5.5714285714285712</v>
      </c>
      <c r="AC285" s="73">
        <f>W285-'Headline Stats'!$B$6</f>
        <v>-5.4658653846153804</v>
      </c>
      <c r="AD285" s="34">
        <f>X285-'Headline Stats'!$B$7</f>
        <v>-68.690675241157521</v>
      </c>
      <c r="AE285" s="34">
        <f>Y285-'Headline Stats'!$B$8</f>
        <v>-305.80322580645156</v>
      </c>
      <c r="AF285" s="34">
        <f>Z285-'Headline Stats'!$B$13</f>
        <v>-0.28247870853635937</v>
      </c>
      <c r="AG285" s="34">
        <f>AA285-'Headline Stats'!$B$14</f>
        <v>-2.2263880573297063</v>
      </c>
      <c r="AH285" s="69">
        <f>AB285-'Headline Stats'!$B$15</f>
        <v>-10.588175907085896</v>
      </c>
      <c r="AI285" s="75"/>
    </row>
    <row r="286" spans="1:35" x14ac:dyDescent="0.25">
      <c r="A286" s="21" t="s">
        <v>729</v>
      </c>
      <c r="B286" s="21" t="s">
        <v>730</v>
      </c>
      <c r="C286" s="22" t="s">
        <v>731</v>
      </c>
      <c r="D286" s="23"/>
      <c r="E286" s="24" t="s">
        <v>732</v>
      </c>
      <c r="F286" s="26" t="s">
        <v>733</v>
      </c>
      <c r="G286" s="26" t="s">
        <v>734</v>
      </c>
      <c r="H286" s="102" t="s">
        <v>24</v>
      </c>
      <c r="I286" s="81" t="s">
        <v>113</v>
      </c>
      <c r="J286" s="27" t="str">
        <f t="shared" si="99"/>
        <v>Theatre Peckham: Theatre</v>
      </c>
      <c r="K286" s="23"/>
      <c r="L286" s="23"/>
      <c r="M286" s="29"/>
      <c r="N286" s="23"/>
      <c r="O286" s="23"/>
      <c r="P286" s="111"/>
      <c r="Q286" s="75" t="s">
        <v>28</v>
      </c>
      <c r="R286" s="23" t="s">
        <v>28</v>
      </c>
      <c r="S286" s="23" t="s">
        <v>14</v>
      </c>
      <c r="T286" s="23" t="s">
        <v>14</v>
      </c>
      <c r="U286" s="23" t="s">
        <v>28</v>
      </c>
      <c r="V286" s="95" t="s">
        <v>28</v>
      </c>
      <c r="W286" s="83">
        <f>X286/5</f>
        <v>30</v>
      </c>
      <c r="X286" s="32">
        <v>150</v>
      </c>
      <c r="Y286" s="50">
        <f>X286*5</f>
        <v>750</v>
      </c>
      <c r="Z286" s="33"/>
      <c r="AA286" s="37"/>
      <c r="AB286" s="70"/>
      <c r="AC286" s="73">
        <f>W286-'Headline Stats'!$B$6</f>
        <v>0.53413461538461959</v>
      </c>
      <c r="AD286" s="34">
        <f>X286-'Headline Stats'!$B$7</f>
        <v>-74.690675241157521</v>
      </c>
      <c r="AE286" s="34">
        <f>Y286-'Headline Stats'!$B$8</f>
        <v>-335.80322580645156</v>
      </c>
      <c r="AF286" s="34">
        <f>Z286-'Headline Stats'!$B$13</f>
        <v>-0.4539072799649308</v>
      </c>
      <c r="AG286" s="34">
        <f>AA286-'Headline Stats'!$B$14</f>
        <v>-3.3406737716154207</v>
      </c>
      <c r="AH286" s="69">
        <f>AB286-'Headline Stats'!$B$15</f>
        <v>-16.159604478514467</v>
      </c>
      <c r="AI286" s="75"/>
    </row>
    <row r="287" spans="1:35" x14ac:dyDescent="0.25">
      <c r="A287" s="21" t="s">
        <v>634</v>
      </c>
      <c r="B287" s="21" t="s">
        <v>635</v>
      </c>
      <c r="C287" s="22" t="s">
        <v>636</v>
      </c>
      <c r="D287" s="23"/>
      <c r="E287" s="21" t="s">
        <v>637</v>
      </c>
      <c r="F287" s="25" t="s">
        <v>638</v>
      </c>
      <c r="G287" s="26" t="s">
        <v>639</v>
      </c>
      <c r="H287" s="106" t="s">
        <v>24</v>
      </c>
      <c r="I287" s="81" t="s">
        <v>65</v>
      </c>
      <c r="J287" s="27" t="str">
        <f t="shared" si="99"/>
        <v>Theatro Technis: Rehearsal Studio</v>
      </c>
      <c r="K287" s="44">
        <f t="shared" ref="K287:L299" si="108">N287*3.2808399</f>
        <v>16.404199500000001</v>
      </c>
      <c r="L287" s="44">
        <f t="shared" si="108"/>
        <v>16.404199500000001</v>
      </c>
      <c r="M287" s="44">
        <f t="shared" ref="M287:M299" si="109">K287*L287</f>
        <v>269.09776123580025</v>
      </c>
      <c r="N287" s="23">
        <v>5</v>
      </c>
      <c r="O287" s="23">
        <v>5</v>
      </c>
      <c r="P287" s="111">
        <f t="shared" ref="P287:P299" si="110">N287*O287</f>
        <v>25</v>
      </c>
      <c r="Q287" s="75" t="s">
        <v>28</v>
      </c>
      <c r="R287" s="23" t="s">
        <v>28</v>
      </c>
      <c r="S287" s="23" t="s">
        <v>28</v>
      </c>
      <c r="T287" s="23" t="s">
        <v>28</v>
      </c>
      <c r="U287" s="23" t="s">
        <v>28</v>
      </c>
      <c r="V287" s="95" t="s">
        <v>28</v>
      </c>
      <c r="W287" s="87">
        <v>15</v>
      </c>
      <c r="X287" s="50">
        <f>15*8</f>
        <v>120</v>
      </c>
      <c r="Y287" s="50">
        <f>X287*5</f>
        <v>600</v>
      </c>
      <c r="Z287" s="33">
        <f t="shared" ref="Z287:Z299" si="111">W287/P287</f>
        <v>0.6</v>
      </c>
      <c r="AA287" s="37">
        <f t="shared" ref="AA287:AA299" si="112">X287/P287</f>
        <v>4.8</v>
      </c>
      <c r="AB287" s="70">
        <f t="shared" ref="AB287:AB299" si="113">Y287/P287</f>
        <v>24</v>
      </c>
      <c r="AC287" s="73">
        <f>W287-'Headline Stats'!$B$6</f>
        <v>-14.46586538461538</v>
      </c>
      <c r="AD287" s="34">
        <f>X287-'Headline Stats'!$B$7</f>
        <v>-104.69067524115752</v>
      </c>
      <c r="AE287" s="34">
        <f>Y287-'Headline Stats'!$B$8</f>
        <v>-485.80322580645156</v>
      </c>
      <c r="AF287" s="34">
        <f>Z287-'Headline Stats'!$B$13</f>
        <v>0.14609272003506918</v>
      </c>
      <c r="AG287" s="34">
        <f>AA287-'Headline Stats'!$B$14</f>
        <v>1.4593262283845791</v>
      </c>
      <c r="AH287" s="69">
        <f>AB287-'Headline Stats'!$B$15</f>
        <v>7.840395521485533</v>
      </c>
      <c r="AI287" s="75"/>
    </row>
    <row r="288" spans="1:35" x14ac:dyDescent="0.25">
      <c r="A288" s="21" t="s">
        <v>698</v>
      </c>
      <c r="B288" s="21" t="s">
        <v>700</v>
      </c>
      <c r="C288" s="22" t="s">
        <v>701</v>
      </c>
      <c r="D288" s="23"/>
      <c r="E288" s="64" t="s">
        <v>699</v>
      </c>
      <c r="F288" s="26" t="s">
        <v>703</v>
      </c>
      <c r="G288" s="26" t="s">
        <v>702</v>
      </c>
      <c r="H288" s="102"/>
      <c r="I288" s="81" t="s">
        <v>687</v>
      </c>
      <c r="J288" s="27" t="str">
        <f t="shared" si="99"/>
        <v>Treadwells: Basement</v>
      </c>
      <c r="K288" s="28">
        <f t="shared" si="108"/>
        <v>16.404199500000001</v>
      </c>
      <c r="L288" s="28">
        <f t="shared" si="108"/>
        <v>19.685039400000001</v>
      </c>
      <c r="M288" s="29">
        <f t="shared" si="109"/>
        <v>322.91731348296031</v>
      </c>
      <c r="N288" s="23">
        <v>5</v>
      </c>
      <c r="O288" s="23">
        <v>6</v>
      </c>
      <c r="P288" s="111">
        <f t="shared" si="110"/>
        <v>30</v>
      </c>
      <c r="Q288" s="75" t="s">
        <v>28</v>
      </c>
      <c r="R288" s="23" t="s">
        <v>28</v>
      </c>
      <c r="S288" s="23" t="s">
        <v>28</v>
      </c>
      <c r="T288" s="23" t="s">
        <v>28</v>
      </c>
      <c r="U288" s="23" t="s">
        <v>28</v>
      </c>
      <c r="V288" s="95" t="s">
        <v>28</v>
      </c>
      <c r="W288" s="87">
        <v>25</v>
      </c>
      <c r="X288" s="32">
        <v>120</v>
      </c>
      <c r="Y288" s="50">
        <f>X288*5</f>
        <v>600</v>
      </c>
      <c r="Z288" s="33">
        <f t="shared" si="111"/>
        <v>0.83333333333333337</v>
      </c>
      <c r="AA288" s="37">
        <f t="shared" si="112"/>
        <v>4</v>
      </c>
      <c r="AB288" s="70">
        <f t="shared" si="113"/>
        <v>20</v>
      </c>
      <c r="AC288" s="73">
        <f>W288-'Headline Stats'!$B$6</f>
        <v>-4.4658653846153804</v>
      </c>
      <c r="AD288" s="34">
        <f>X288-'Headline Stats'!$B$7</f>
        <v>-104.69067524115752</v>
      </c>
      <c r="AE288" s="34">
        <f>Y288-'Headline Stats'!$B$8</f>
        <v>-485.80322580645156</v>
      </c>
      <c r="AF288" s="34">
        <f>Z288-'Headline Stats'!$B$13</f>
        <v>0.37942605336840257</v>
      </c>
      <c r="AG288" s="34">
        <f>AA288-'Headline Stats'!$B$14</f>
        <v>0.65932622838457933</v>
      </c>
      <c r="AH288" s="69">
        <f>AB288-'Headline Stats'!$B$15</f>
        <v>3.840395521485533</v>
      </c>
      <c r="AI288" s="75"/>
    </row>
    <row r="289" spans="1:35" x14ac:dyDescent="0.25">
      <c r="A289" s="41" t="s">
        <v>427</v>
      </c>
      <c r="B289" s="53" t="s">
        <v>422</v>
      </c>
      <c r="C289" s="27" t="s">
        <v>423</v>
      </c>
      <c r="D289" s="27"/>
      <c r="E289" s="53" t="s">
        <v>424</v>
      </c>
      <c r="F289" s="26" t="s">
        <v>426</v>
      </c>
      <c r="G289" s="26" t="s">
        <v>425</v>
      </c>
      <c r="H289" s="103" t="s">
        <v>24</v>
      </c>
      <c r="I289" s="76" t="s">
        <v>428</v>
      </c>
      <c r="J289" s="27" t="str">
        <f t="shared" si="99"/>
        <v>Tricycle Theatre : Cameron Mackintosh Studio</v>
      </c>
      <c r="K289" s="44">
        <f t="shared" si="108"/>
        <v>29.527559100000001</v>
      </c>
      <c r="L289" s="44">
        <f t="shared" si="108"/>
        <v>49.212598499999999</v>
      </c>
      <c r="M289" s="35">
        <f t="shared" si="109"/>
        <v>1453.1279106733214</v>
      </c>
      <c r="N289" s="27">
        <v>9</v>
      </c>
      <c r="O289" s="27">
        <v>15</v>
      </c>
      <c r="P289" s="112">
        <f t="shared" si="110"/>
        <v>135</v>
      </c>
      <c r="Q289" s="76" t="s">
        <v>14</v>
      </c>
      <c r="R289" s="27" t="s">
        <v>28</v>
      </c>
      <c r="S289" s="27" t="s">
        <v>28</v>
      </c>
      <c r="T289" s="27" t="s">
        <v>28</v>
      </c>
      <c r="U289" s="27" t="s">
        <v>28</v>
      </c>
      <c r="V289" s="93" t="s">
        <v>14</v>
      </c>
      <c r="W289" s="84">
        <f>X289/8</f>
        <v>21.25</v>
      </c>
      <c r="X289" s="40">
        <f>Y289/5</f>
        <v>170</v>
      </c>
      <c r="Y289" s="36">
        <v>850</v>
      </c>
      <c r="Z289" s="33">
        <f t="shared" si="111"/>
        <v>0.15740740740740741</v>
      </c>
      <c r="AA289" s="37">
        <f t="shared" si="112"/>
        <v>1.2592592592592593</v>
      </c>
      <c r="AB289" s="70">
        <f t="shared" si="113"/>
        <v>6.2962962962962967</v>
      </c>
      <c r="AC289" s="73">
        <f>W289-'Headline Stats'!$B$6</f>
        <v>-8.2158653846153804</v>
      </c>
      <c r="AD289" s="34">
        <f>X289-'Headline Stats'!$B$7</f>
        <v>-54.690675241157521</v>
      </c>
      <c r="AE289" s="34">
        <f>Y289-'Headline Stats'!$B$8</f>
        <v>-235.80322580645156</v>
      </c>
      <c r="AF289" s="34">
        <f>Z289-'Headline Stats'!$B$13</f>
        <v>-0.29649987255752341</v>
      </c>
      <c r="AG289" s="34">
        <f>AA289-'Headline Stats'!$B$14</f>
        <v>-2.0814145123561616</v>
      </c>
      <c r="AH289" s="69">
        <f>AB289-'Headline Stats'!$B$15</f>
        <v>-9.8633081822181694</v>
      </c>
      <c r="AI289" s="76" t="s">
        <v>603</v>
      </c>
    </row>
    <row r="290" spans="1:35" x14ac:dyDescent="0.25">
      <c r="A290" s="41" t="s">
        <v>427</v>
      </c>
      <c r="B290" s="53" t="s">
        <v>422</v>
      </c>
      <c r="C290" s="27" t="s">
        <v>423</v>
      </c>
      <c r="D290" s="27"/>
      <c r="E290" s="53" t="s">
        <v>424</v>
      </c>
      <c r="F290" s="26" t="s">
        <v>429</v>
      </c>
      <c r="G290" s="26" t="s">
        <v>425</v>
      </c>
      <c r="H290" s="103" t="s">
        <v>24</v>
      </c>
      <c r="I290" s="76" t="s">
        <v>430</v>
      </c>
      <c r="J290" s="27" t="str">
        <f t="shared" si="99"/>
        <v>Tricycle Theatre : Baldwin Studio</v>
      </c>
      <c r="K290" s="44">
        <f t="shared" si="108"/>
        <v>22.309711320000002</v>
      </c>
      <c r="L290" s="44">
        <f t="shared" si="108"/>
        <v>27.887139150000003</v>
      </c>
      <c r="M290" s="35">
        <f t="shared" si="109"/>
        <v>622.15402397717025</v>
      </c>
      <c r="N290" s="27">
        <v>6.8</v>
      </c>
      <c r="O290" s="27">
        <v>8.5</v>
      </c>
      <c r="P290" s="112">
        <f t="shared" si="110"/>
        <v>57.8</v>
      </c>
      <c r="Q290" s="76" t="s">
        <v>14</v>
      </c>
      <c r="R290" s="27" t="s">
        <v>28</v>
      </c>
      <c r="S290" s="27" t="s">
        <v>28</v>
      </c>
      <c r="T290" s="27" t="s">
        <v>14</v>
      </c>
      <c r="U290" s="27" t="s">
        <v>28</v>
      </c>
      <c r="V290" s="93" t="s">
        <v>28</v>
      </c>
      <c r="W290" s="85">
        <v>30</v>
      </c>
      <c r="X290" s="40">
        <f>W290*8</f>
        <v>240</v>
      </c>
      <c r="Y290" s="40">
        <f>X290*5</f>
        <v>1200</v>
      </c>
      <c r="Z290" s="33">
        <f t="shared" si="111"/>
        <v>0.51903114186851218</v>
      </c>
      <c r="AA290" s="37">
        <f t="shared" si="112"/>
        <v>4.1522491349480974</v>
      </c>
      <c r="AB290" s="70">
        <f t="shared" si="113"/>
        <v>20.761245674740486</v>
      </c>
      <c r="AC290" s="73">
        <f>W290-'Headline Stats'!$B$6</f>
        <v>0.53413461538461959</v>
      </c>
      <c r="AD290" s="34">
        <f>X290-'Headline Stats'!$B$7</f>
        <v>15.309324758842479</v>
      </c>
      <c r="AE290" s="34">
        <f>Y290-'Headline Stats'!$B$8</f>
        <v>114.19677419354844</v>
      </c>
      <c r="AF290" s="34">
        <f>Z290-'Headline Stats'!$B$13</f>
        <v>6.5123861903581381E-2</v>
      </c>
      <c r="AG290" s="34">
        <f>AA290-'Headline Stats'!$B$14</f>
        <v>0.81157536333267677</v>
      </c>
      <c r="AH290" s="69">
        <f>AB290-'Headline Stats'!$B$15</f>
        <v>4.6016411962260193</v>
      </c>
      <c r="AI290" s="76" t="s">
        <v>603</v>
      </c>
    </row>
    <row r="291" spans="1:35" x14ac:dyDescent="0.25">
      <c r="A291" s="41" t="s">
        <v>427</v>
      </c>
      <c r="B291" s="53" t="s">
        <v>422</v>
      </c>
      <c r="C291" s="27" t="s">
        <v>423</v>
      </c>
      <c r="D291" s="27"/>
      <c r="E291" s="53" t="s">
        <v>424</v>
      </c>
      <c r="F291" s="26" t="s">
        <v>429</v>
      </c>
      <c r="G291" s="26" t="s">
        <v>425</v>
      </c>
      <c r="H291" s="103" t="s">
        <v>24</v>
      </c>
      <c r="I291" s="76" t="s">
        <v>431</v>
      </c>
      <c r="J291" s="27" t="str">
        <f t="shared" si="99"/>
        <v>Tricycle Theatre : Creative Space</v>
      </c>
      <c r="K291" s="44">
        <f t="shared" si="108"/>
        <v>17.06036748</v>
      </c>
      <c r="L291" s="44">
        <f t="shared" si="108"/>
        <v>34.776902939999999</v>
      </c>
      <c r="M291" s="35">
        <f t="shared" si="109"/>
        <v>593.3067439726924</v>
      </c>
      <c r="N291" s="27">
        <v>5.2</v>
      </c>
      <c r="O291" s="27">
        <v>10.6</v>
      </c>
      <c r="P291" s="112">
        <f t="shared" si="110"/>
        <v>55.12</v>
      </c>
      <c r="Q291" s="76" t="s">
        <v>28</v>
      </c>
      <c r="R291" s="27" t="s">
        <v>28</v>
      </c>
      <c r="S291" s="27" t="s">
        <v>28</v>
      </c>
      <c r="T291" s="27" t="s">
        <v>28</v>
      </c>
      <c r="U291" s="27" t="s">
        <v>28</v>
      </c>
      <c r="V291" s="93" t="s">
        <v>28</v>
      </c>
      <c r="W291" s="85">
        <v>25</v>
      </c>
      <c r="X291" s="40">
        <f>W291*8</f>
        <v>200</v>
      </c>
      <c r="Y291" s="40">
        <f>X291*5</f>
        <v>1000</v>
      </c>
      <c r="Z291" s="33">
        <f t="shared" si="111"/>
        <v>0.45355587808418002</v>
      </c>
      <c r="AA291" s="37">
        <f t="shared" si="112"/>
        <v>3.6284470246734402</v>
      </c>
      <c r="AB291" s="70">
        <f t="shared" si="113"/>
        <v>18.1422351233672</v>
      </c>
      <c r="AC291" s="73">
        <f>W291-'Headline Stats'!$B$6</f>
        <v>-4.4658653846153804</v>
      </c>
      <c r="AD291" s="34">
        <f>X291-'Headline Stats'!$B$7</f>
        <v>-24.690675241157521</v>
      </c>
      <c r="AE291" s="34">
        <f>Y291-'Headline Stats'!$B$8</f>
        <v>-85.803225806451564</v>
      </c>
      <c r="AF291" s="34">
        <f>Z291-'Headline Stats'!$B$13</f>
        <v>-3.5140188075077905E-4</v>
      </c>
      <c r="AG291" s="34">
        <f>AA291-'Headline Stats'!$B$14</f>
        <v>0.28777325305801948</v>
      </c>
      <c r="AH291" s="69">
        <f>AB291-'Headline Stats'!$B$15</f>
        <v>1.9826306448527333</v>
      </c>
      <c r="AI291" s="76" t="s">
        <v>603</v>
      </c>
    </row>
    <row r="292" spans="1:35" x14ac:dyDescent="0.25">
      <c r="A292" s="27" t="s">
        <v>954</v>
      </c>
      <c r="B292" s="27" t="s">
        <v>955</v>
      </c>
      <c r="C292" s="27" t="s">
        <v>956</v>
      </c>
      <c r="D292" s="27"/>
      <c r="E292" s="27" t="s">
        <v>957</v>
      </c>
      <c r="F292" s="26" t="s">
        <v>958</v>
      </c>
      <c r="G292" s="26" t="s">
        <v>959</v>
      </c>
      <c r="H292" s="105" t="s">
        <v>364</v>
      </c>
      <c r="I292" s="77" t="s">
        <v>937</v>
      </c>
      <c r="J292" s="27" t="str">
        <f t="shared" si="99"/>
        <v>Urdang Academy: Council Chamber</v>
      </c>
      <c r="K292" s="28">
        <f t="shared" si="108"/>
        <v>46.916010570000005</v>
      </c>
      <c r="L292" s="28">
        <f t="shared" si="108"/>
        <v>27.887139150000003</v>
      </c>
      <c r="M292" s="29">
        <f t="shared" si="109"/>
        <v>1308.3533151284612</v>
      </c>
      <c r="N292" s="27">
        <v>14.3</v>
      </c>
      <c r="O292" s="27">
        <v>8.5</v>
      </c>
      <c r="P292" s="111">
        <f t="shared" si="110"/>
        <v>121.55000000000001</v>
      </c>
      <c r="Q292" s="76" t="s">
        <v>14</v>
      </c>
      <c r="R292" s="41" t="s">
        <v>28</v>
      </c>
      <c r="S292" s="27" t="s">
        <v>14</v>
      </c>
      <c r="T292" s="41" t="s">
        <v>28</v>
      </c>
      <c r="U292" s="27" t="s">
        <v>14</v>
      </c>
      <c r="V292" s="93" t="s">
        <v>14</v>
      </c>
      <c r="W292" s="85">
        <v>60</v>
      </c>
      <c r="X292" s="39">
        <v>480</v>
      </c>
      <c r="Y292" s="39">
        <v>2160</v>
      </c>
      <c r="Z292" s="33">
        <f t="shared" si="111"/>
        <v>0.49362402303578767</v>
      </c>
      <c r="AA292" s="37">
        <f t="shared" si="112"/>
        <v>3.9489921842863014</v>
      </c>
      <c r="AB292" s="70">
        <f t="shared" si="113"/>
        <v>17.770464829288358</v>
      </c>
      <c r="AC292" s="73">
        <f>W292-'Headline Stats'!$B$6</f>
        <v>30.53413461538462</v>
      </c>
      <c r="AD292" s="34">
        <f>X292-'Headline Stats'!$B$7</f>
        <v>255.30932475884248</v>
      </c>
      <c r="AE292" s="34">
        <f>Y292-'Headline Stats'!$B$8</f>
        <v>1074.1967741935484</v>
      </c>
      <c r="AF292" s="34">
        <f>Z292-'Headline Stats'!$B$13</f>
        <v>3.9716743070856875E-2</v>
      </c>
      <c r="AG292" s="34">
        <f>AA292-'Headline Stats'!$B$14</f>
        <v>0.60831841267088071</v>
      </c>
      <c r="AH292" s="69">
        <f>AB292-'Headline Stats'!$B$15</f>
        <v>1.6108603507738906</v>
      </c>
      <c r="AI292" s="76"/>
    </row>
    <row r="293" spans="1:35" x14ac:dyDescent="0.25">
      <c r="A293" s="27" t="s">
        <v>954</v>
      </c>
      <c r="B293" s="27" t="s">
        <v>955</v>
      </c>
      <c r="C293" s="27" t="s">
        <v>956</v>
      </c>
      <c r="D293" s="27"/>
      <c r="E293" s="27" t="s">
        <v>957</v>
      </c>
      <c r="F293" s="26" t="s">
        <v>958</v>
      </c>
      <c r="G293" s="26" t="s">
        <v>959</v>
      </c>
      <c r="H293" s="105" t="s">
        <v>364</v>
      </c>
      <c r="I293" s="77" t="s">
        <v>128</v>
      </c>
      <c r="J293" s="27" t="str">
        <f t="shared" si="99"/>
        <v>Urdang Academy: Studio 2</v>
      </c>
      <c r="K293" s="28">
        <f t="shared" si="108"/>
        <v>40.026246780000001</v>
      </c>
      <c r="L293" s="28">
        <f t="shared" si="108"/>
        <v>40.026246780000001</v>
      </c>
      <c r="M293" s="29">
        <f t="shared" si="109"/>
        <v>1602.1004312934604</v>
      </c>
      <c r="N293" s="27">
        <v>12.2</v>
      </c>
      <c r="O293" s="27">
        <v>12.2</v>
      </c>
      <c r="P293" s="111">
        <f t="shared" si="110"/>
        <v>148.83999999999997</v>
      </c>
      <c r="Q293" s="76" t="s">
        <v>14</v>
      </c>
      <c r="R293" s="41" t="s">
        <v>28</v>
      </c>
      <c r="S293" s="27" t="s">
        <v>14</v>
      </c>
      <c r="T293" s="41" t="s">
        <v>28</v>
      </c>
      <c r="U293" s="27" t="s">
        <v>14</v>
      </c>
      <c r="V293" s="93" t="s">
        <v>14</v>
      </c>
      <c r="W293" s="85">
        <v>57</v>
      </c>
      <c r="X293" s="39">
        <v>456</v>
      </c>
      <c r="Y293" s="39">
        <v>2052</v>
      </c>
      <c r="Z293" s="33">
        <f t="shared" si="111"/>
        <v>0.38296156947057247</v>
      </c>
      <c r="AA293" s="37">
        <f t="shared" si="112"/>
        <v>3.0636925557645798</v>
      </c>
      <c r="AB293" s="70">
        <f t="shared" si="113"/>
        <v>13.78661650094061</v>
      </c>
      <c r="AC293" s="73">
        <f>W293-'Headline Stats'!$B$6</f>
        <v>27.53413461538462</v>
      </c>
      <c r="AD293" s="34">
        <f>X293-'Headline Stats'!$B$7</f>
        <v>231.30932475884248</v>
      </c>
      <c r="AE293" s="34">
        <f>Y293-'Headline Stats'!$B$8</f>
        <v>966.19677419354844</v>
      </c>
      <c r="AF293" s="34">
        <f>Z293-'Headline Stats'!$B$13</f>
        <v>-7.0945710494358327E-2</v>
      </c>
      <c r="AG293" s="34">
        <f>AA293-'Headline Stats'!$B$14</f>
        <v>-0.2769812158508409</v>
      </c>
      <c r="AH293" s="69">
        <f>AB293-'Headline Stats'!$B$15</f>
        <v>-2.3729879775738567</v>
      </c>
      <c r="AI293" s="76"/>
    </row>
    <row r="294" spans="1:35" x14ac:dyDescent="0.25">
      <c r="A294" s="27" t="s">
        <v>954</v>
      </c>
      <c r="B294" s="27" t="s">
        <v>955</v>
      </c>
      <c r="C294" s="27" t="s">
        <v>956</v>
      </c>
      <c r="D294" s="27"/>
      <c r="E294" s="27" t="s">
        <v>957</v>
      </c>
      <c r="F294" s="26" t="s">
        <v>958</v>
      </c>
      <c r="G294" s="26" t="s">
        <v>959</v>
      </c>
      <c r="H294" s="105" t="s">
        <v>364</v>
      </c>
      <c r="I294" s="77" t="s">
        <v>114</v>
      </c>
      <c r="J294" s="27" t="str">
        <f t="shared" si="99"/>
        <v>Urdang Academy: Studio 3</v>
      </c>
      <c r="K294" s="28">
        <f t="shared" si="108"/>
        <v>41.994750720000006</v>
      </c>
      <c r="L294" s="28">
        <f t="shared" si="108"/>
        <v>20.013123390000001</v>
      </c>
      <c r="M294" s="29">
        <f t="shared" si="109"/>
        <v>840.44612789165149</v>
      </c>
      <c r="N294" s="27">
        <v>12.8</v>
      </c>
      <c r="O294" s="27">
        <v>6.1</v>
      </c>
      <c r="P294" s="111">
        <f t="shared" si="110"/>
        <v>78.08</v>
      </c>
      <c r="Q294" s="76" t="s">
        <v>14</v>
      </c>
      <c r="R294" s="41" t="s">
        <v>28</v>
      </c>
      <c r="S294" s="27" t="s">
        <v>14</v>
      </c>
      <c r="T294" s="41" t="s">
        <v>28</v>
      </c>
      <c r="U294" s="27" t="s">
        <v>14</v>
      </c>
      <c r="V294" s="93" t="s">
        <v>14</v>
      </c>
      <c r="W294" s="85">
        <v>36</v>
      </c>
      <c r="X294" s="39">
        <v>288</v>
      </c>
      <c r="Y294" s="39">
        <v>1296</v>
      </c>
      <c r="Z294" s="33">
        <f t="shared" si="111"/>
        <v>0.46106557377049179</v>
      </c>
      <c r="AA294" s="37">
        <f t="shared" si="112"/>
        <v>3.6885245901639343</v>
      </c>
      <c r="AB294" s="70">
        <f t="shared" si="113"/>
        <v>16.598360655737704</v>
      </c>
      <c r="AC294" s="73">
        <f>W294-'Headline Stats'!$B$6</f>
        <v>6.5341346153846196</v>
      </c>
      <c r="AD294" s="34">
        <f>X294-'Headline Stats'!$B$7</f>
        <v>63.309324758842479</v>
      </c>
      <c r="AE294" s="34">
        <f>Y294-'Headline Stats'!$B$8</f>
        <v>210.19677419354844</v>
      </c>
      <c r="AF294" s="34">
        <f>Z294-'Headline Stats'!$B$13</f>
        <v>7.158293805560989E-3</v>
      </c>
      <c r="AG294" s="34">
        <f>AA294-'Headline Stats'!$B$14</f>
        <v>0.34785081854851363</v>
      </c>
      <c r="AH294" s="69">
        <f>AB294-'Headline Stats'!$B$15</f>
        <v>0.43875617722323668</v>
      </c>
      <c r="AI294" s="76"/>
    </row>
    <row r="295" spans="1:35" x14ac:dyDescent="0.25">
      <c r="A295" s="27" t="s">
        <v>954</v>
      </c>
      <c r="B295" s="27" t="s">
        <v>955</v>
      </c>
      <c r="C295" s="27" t="s">
        <v>956</v>
      </c>
      <c r="D295" s="27"/>
      <c r="E295" s="27" t="s">
        <v>957</v>
      </c>
      <c r="F295" s="26" t="s">
        <v>958</v>
      </c>
      <c r="G295" s="26" t="s">
        <v>959</v>
      </c>
      <c r="H295" s="105" t="s">
        <v>364</v>
      </c>
      <c r="I295" s="77" t="s">
        <v>129</v>
      </c>
      <c r="J295" s="27" t="str">
        <f t="shared" si="99"/>
        <v>Urdang Academy: Studio 4</v>
      </c>
      <c r="K295" s="28">
        <f t="shared" si="108"/>
        <v>41.010498750000004</v>
      </c>
      <c r="L295" s="28">
        <f t="shared" si="108"/>
        <v>20.013123390000001</v>
      </c>
      <c r="M295" s="29">
        <f t="shared" si="109"/>
        <v>820.74817176919089</v>
      </c>
      <c r="N295" s="27">
        <v>12.5</v>
      </c>
      <c r="O295" s="27">
        <v>6.1</v>
      </c>
      <c r="P295" s="111">
        <f t="shared" si="110"/>
        <v>76.25</v>
      </c>
      <c r="Q295" s="76" t="s">
        <v>14</v>
      </c>
      <c r="R295" s="41" t="s">
        <v>28</v>
      </c>
      <c r="S295" s="27" t="s">
        <v>14</v>
      </c>
      <c r="T295" s="41" t="s">
        <v>28</v>
      </c>
      <c r="U295" s="27" t="s">
        <v>14</v>
      </c>
      <c r="V295" s="93" t="s">
        <v>14</v>
      </c>
      <c r="W295" s="85">
        <v>44</v>
      </c>
      <c r="X295" s="39">
        <v>352</v>
      </c>
      <c r="Y295" s="39">
        <v>1584</v>
      </c>
      <c r="Z295" s="33">
        <f t="shared" si="111"/>
        <v>0.57704918032786889</v>
      </c>
      <c r="AA295" s="37">
        <f t="shared" si="112"/>
        <v>4.6163934426229511</v>
      </c>
      <c r="AB295" s="70">
        <f t="shared" si="113"/>
        <v>20.77377049180328</v>
      </c>
      <c r="AC295" s="73">
        <f>W295-'Headline Stats'!$B$6</f>
        <v>14.53413461538462</v>
      </c>
      <c r="AD295" s="34">
        <f>X295-'Headline Stats'!$B$7</f>
        <v>127.30932475884248</v>
      </c>
      <c r="AE295" s="34">
        <f>Y295-'Headline Stats'!$B$8</f>
        <v>498.19677419354844</v>
      </c>
      <c r="AF295" s="34">
        <f>Z295-'Headline Stats'!$B$13</f>
        <v>0.12314190036293809</v>
      </c>
      <c r="AG295" s="34">
        <f>AA295-'Headline Stats'!$B$14</f>
        <v>1.2757196710075305</v>
      </c>
      <c r="AH295" s="69">
        <f>AB295-'Headline Stats'!$B$15</f>
        <v>4.6141660132888127</v>
      </c>
      <c r="AI295" s="76"/>
    </row>
    <row r="296" spans="1:35" x14ac:dyDescent="0.25">
      <c r="A296" s="27" t="s">
        <v>954</v>
      </c>
      <c r="B296" s="27" t="s">
        <v>955</v>
      </c>
      <c r="C296" s="27" t="s">
        <v>956</v>
      </c>
      <c r="D296" s="27"/>
      <c r="E296" s="27" t="s">
        <v>957</v>
      </c>
      <c r="F296" s="26" t="s">
        <v>958</v>
      </c>
      <c r="G296" s="26" t="s">
        <v>959</v>
      </c>
      <c r="H296" s="105" t="s">
        <v>364</v>
      </c>
      <c r="I296" s="77" t="s">
        <v>117</v>
      </c>
      <c r="J296" s="27" t="str">
        <f t="shared" si="99"/>
        <v>Urdang Academy: Studio 5</v>
      </c>
      <c r="K296" s="28">
        <f t="shared" si="108"/>
        <v>20.997375360000003</v>
      </c>
      <c r="L296" s="28">
        <f t="shared" si="108"/>
        <v>26.90288718</v>
      </c>
      <c r="M296" s="29">
        <f t="shared" si="109"/>
        <v>564.89002038619196</v>
      </c>
      <c r="N296" s="27">
        <v>6.4</v>
      </c>
      <c r="O296" s="27">
        <v>8.1999999999999993</v>
      </c>
      <c r="P296" s="111">
        <f t="shared" si="110"/>
        <v>52.48</v>
      </c>
      <c r="Q296" s="76" t="s">
        <v>14</v>
      </c>
      <c r="R296" s="41" t="s">
        <v>28</v>
      </c>
      <c r="S296" s="27" t="s">
        <v>14</v>
      </c>
      <c r="T296" s="41" t="s">
        <v>28</v>
      </c>
      <c r="U296" s="27" t="s">
        <v>14</v>
      </c>
      <c r="V296" s="93" t="s">
        <v>14</v>
      </c>
      <c r="W296" s="85">
        <v>34</v>
      </c>
      <c r="X296" s="39">
        <v>272</v>
      </c>
      <c r="Y296" s="39">
        <v>1224</v>
      </c>
      <c r="Z296" s="33">
        <f t="shared" si="111"/>
        <v>0.64786585365853666</v>
      </c>
      <c r="AA296" s="37">
        <f t="shared" si="112"/>
        <v>5.1829268292682933</v>
      </c>
      <c r="AB296" s="70">
        <f t="shared" si="113"/>
        <v>23.323170731707318</v>
      </c>
      <c r="AC296" s="73">
        <f>W296-'Headline Stats'!$B$6</f>
        <v>4.5341346153846196</v>
      </c>
      <c r="AD296" s="34">
        <f>X296-'Headline Stats'!$B$7</f>
        <v>47.309324758842479</v>
      </c>
      <c r="AE296" s="34">
        <f>Y296-'Headline Stats'!$B$8</f>
        <v>138.19677419354844</v>
      </c>
      <c r="AF296" s="34">
        <f>Z296-'Headline Stats'!$B$13</f>
        <v>0.19395857369360586</v>
      </c>
      <c r="AG296" s="34">
        <f>AA296-'Headline Stats'!$B$14</f>
        <v>1.8422530576528726</v>
      </c>
      <c r="AH296" s="69">
        <f>AB296-'Headline Stats'!$B$15</f>
        <v>7.163566253192851</v>
      </c>
      <c r="AI296" s="76"/>
    </row>
    <row r="297" spans="1:35" x14ac:dyDescent="0.25">
      <c r="A297" s="27" t="s">
        <v>954</v>
      </c>
      <c r="B297" s="27" t="s">
        <v>955</v>
      </c>
      <c r="C297" s="27" t="s">
        <v>956</v>
      </c>
      <c r="D297" s="27"/>
      <c r="E297" s="27" t="s">
        <v>957</v>
      </c>
      <c r="F297" s="26" t="s">
        <v>958</v>
      </c>
      <c r="G297" s="26" t="s">
        <v>959</v>
      </c>
      <c r="H297" s="105" t="s">
        <v>364</v>
      </c>
      <c r="I297" s="77" t="s">
        <v>247</v>
      </c>
      <c r="J297" s="27" t="str">
        <f t="shared" si="99"/>
        <v>Urdang Academy: Studio 6</v>
      </c>
      <c r="K297" s="28">
        <f t="shared" si="108"/>
        <v>28.871391120000002</v>
      </c>
      <c r="L297" s="28">
        <f t="shared" si="108"/>
        <v>41.010498750000004</v>
      </c>
      <c r="M297" s="29">
        <f t="shared" si="109"/>
        <v>1184.0301494375212</v>
      </c>
      <c r="N297" s="27">
        <v>8.8000000000000007</v>
      </c>
      <c r="O297" s="27">
        <v>12.5</v>
      </c>
      <c r="P297" s="111">
        <f t="shared" si="110"/>
        <v>110.00000000000001</v>
      </c>
      <c r="Q297" s="76" t="s">
        <v>14</v>
      </c>
      <c r="R297" s="41" t="s">
        <v>28</v>
      </c>
      <c r="S297" s="27" t="s">
        <v>14</v>
      </c>
      <c r="T297" s="41" t="s">
        <v>28</v>
      </c>
      <c r="U297" s="27" t="s">
        <v>14</v>
      </c>
      <c r="V297" s="93" t="s">
        <v>14</v>
      </c>
      <c r="W297" s="85">
        <v>42</v>
      </c>
      <c r="X297" s="39">
        <v>336</v>
      </c>
      <c r="Y297" s="39">
        <v>1512</v>
      </c>
      <c r="Z297" s="33">
        <f t="shared" si="111"/>
        <v>0.38181818181818178</v>
      </c>
      <c r="AA297" s="37">
        <f t="shared" si="112"/>
        <v>3.0545454545454542</v>
      </c>
      <c r="AB297" s="70">
        <f t="shared" si="113"/>
        <v>13.745454545454544</v>
      </c>
      <c r="AC297" s="73">
        <f>W297-'Headline Stats'!$B$6</f>
        <v>12.53413461538462</v>
      </c>
      <c r="AD297" s="34">
        <f>X297-'Headline Stats'!$B$7</f>
        <v>111.30932475884248</v>
      </c>
      <c r="AE297" s="34">
        <f>Y297-'Headline Stats'!$B$8</f>
        <v>426.19677419354844</v>
      </c>
      <c r="AF297" s="34">
        <f>Z297-'Headline Stats'!$B$13</f>
        <v>-7.208909814674902E-2</v>
      </c>
      <c r="AG297" s="34">
        <f>AA297-'Headline Stats'!$B$14</f>
        <v>-0.28612831706996644</v>
      </c>
      <c r="AH297" s="69">
        <f>AB297-'Headline Stats'!$B$15</f>
        <v>-2.4141499330599228</v>
      </c>
      <c r="AI297" s="76"/>
    </row>
    <row r="298" spans="1:35" x14ac:dyDescent="0.25">
      <c r="A298" s="27" t="s">
        <v>954</v>
      </c>
      <c r="B298" s="27" t="s">
        <v>955</v>
      </c>
      <c r="C298" s="27" t="s">
        <v>956</v>
      </c>
      <c r="D298" s="27"/>
      <c r="E298" s="27" t="s">
        <v>957</v>
      </c>
      <c r="F298" s="26" t="s">
        <v>958</v>
      </c>
      <c r="G298" s="26" t="s">
        <v>959</v>
      </c>
      <c r="H298" s="105" t="s">
        <v>364</v>
      </c>
      <c r="I298" s="108" t="s">
        <v>961</v>
      </c>
      <c r="J298" s="27" t="str">
        <f t="shared" si="99"/>
        <v>Urdang Academy: Lecture Room</v>
      </c>
      <c r="K298" s="28">
        <f t="shared" si="108"/>
        <v>20.997375360000003</v>
      </c>
      <c r="L298" s="28">
        <f t="shared" si="108"/>
        <v>15.09186354</v>
      </c>
      <c r="M298" s="29">
        <f t="shared" si="109"/>
        <v>316.88952363127845</v>
      </c>
      <c r="N298" s="23">
        <v>6.4</v>
      </c>
      <c r="O298" s="23">
        <v>4.5999999999999996</v>
      </c>
      <c r="P298" s="111">
        <f t="shared" si="110"/>
        <v>29.439999999999998</v>
      </c>
      <c r="Q298" s="117" t="s">
        <v>14</v>
      </c>
      <c r="R298" s="41" t="s">
        <v>28</v>
      </c>
      <c r="S298" s="42" t="s">
        <v>14</v>
      </c>
      <c r="T298" s="41" t="s">
        <v>28</v>
      </c>
      <c r="U298" s="42" t="s">
        <v>14</v>
      </c>
      <c r="V298" s="97" t="s">
        <v>14</v>
      </c>
      <c r="W298" s="87">
        <v>33</v>
      </c>
      <c r="X298" s="32">
        <v>264</v>
      </c>
      <c r="Y298" s="32">
        <v>1188</v>
      </c>
      <c r="Z298" s="33">
        <f t="shared" si="111"/>
        <v>1.1209239130434783</v>
      </c>
      <c r="AA298" s="37">
        <f t="shared" si="112"/>
        <v>8.9673913043478262</v>
      </c>
      <c r="AB298" s="70">
        <f t="shared" si="113"/>
        <v>40.353260869565219</v>
      </c>
      <c r="AC298" s="73">
        <f>W298-'Headline Stats'!$B$6</f>
        <v>3.5341346153846196</v>
      </c>
      <c r="AD298" s="34">
        <f>X298-'Headline Stats'!$B$7</f>
        <v>39.309324758842479</v>
      </c>
      <c r="AE298" s="34">
        <f>Y298-'Headline Stats'!$B$8</f>
        <v>102.19677419354844</v>
      </c>
      <c r="AF298" s="34">
        <f>Z298-'Headline Stats'!$B$13</f>
        <v>0.66701663307854742</v>
      </c>
      <c r="AG298" s="34">
        <f>AA298-'Headline Stats'!$B$14</f>
        <v>5.626717532732405</v>
      </c>
      <c r="AH298" s="69">
        <f>AB298-'Headline Stats'!$B$15</f>
        <v>24.193656391050752</v>
      </c>
      <c r="AI298" s="75"/>
    </row>
    <row r="299" spans="1:35" x14ac:dyDescent="0.25">
      <c r="A299" s="27" t="s">
        <v>954</v>
      </c>
      <c r="B299" s="27" t="s">
        <v>955</v>
      </c>
      <c r="C299" s="27" t="s">
        <v>956</v>
      </c>
      <c r="D299" s="27"/>
      <c r="E299" s="27" t="s">
        <v>957</v>
      </c>
      <c r="F299" s="26" t="s">
        <v>958</v>
      </c>
      <c r="G299" s="26" t="s">
        <v>959</v>
      </c>
      <c r="H299" s="105" t="s">
        <v>364</v>
      </c>
      <c r="I299" s="108" t="s">
        <v>251</v>
      </c>
      <c r="J299" s="27" t="str">
        <f t="shared" si="99"/>
        <v>Urdang Academy: Meeting Room</v>
      </c>
      <c r="K299" s="28">
        <f t="shared" si="108"/>
        <v>20.997375360000003</v>
      </c>
      <c r="L299" s="28">
        <f t="shared" si="108"/>
        <v>17.06036748</v>
      </c>
      <c r="M299" s="29">
        <f t="shared" si="109"/>
        <v>358.22293975709732</v>
      </c>
      <c r="N299" s="23">
        <v>6.4</v>
      </c>
      <c r="O299" s="23">
        <v>5.2</v>
      </c>
      <c r="P299" s="111">
        <f t="shared" si="110"/>
        <v>33.28</v>
      </c>
      <c r="Q299" s="117" t="s">
        <v>14</v>
      </c>
      <c r="R299" s="41" t="s">
        <v>28</v>
      </c>
      <c r="S299" s="42" t="s">
        <v>14</v>
      </c>
      <c r="T299" s="41" t="s">
        <v>28</v>
      </c>
      <c r="U299" s="42" t="s">
        <v>14</v>
      </c>
      <c r="V299" s="97" t="s">
        <v>14</v>
      </c>
      <c r="W299" s="87">
        <v>34</v>
      </c>
      <c r="X299" s="32">
        <v>272</v>
      </c>
      <c r="Y299" s="32">
        <v>1224</v>
      </c>
      <c r="Z299" s="33">
        <f t="shared" si="111"/>
        <v>1.0216346153846154</v>
      </c>
      <c r="AA299" s="37">
        <f t="shared" si="112"/>
        <v>8.1730769230769234</v>
      </c>
      <c r="AB299" s="70">
        <f t="shared" si="113"/>
        <v>36.778846153846153</v>
      </c>
      <c r="AC299" s="73">
        <f>W299-'Headline Stats'!$B$6</f>
        <v>4.5341346153846196</v>
      </c>
      <c r="AD299" s="34">
        <f>X299-'Headline Stats'!$B$7</f>
        <v>47.309324758842479</v>
      </c>
      <c r="AE299" s="34">
        <f>Y299-'Headline Stats'!$B$8</f>
        <v>138.19677419354844</v>
      </c>
      <c r="AF299" s="34">
        <f>Z299-'Headline Stats'!$B$13</f>
        <v>0.56772733541968456</v>
      </c>
      <c r="AG299" s="34">
        <f>AA299-'Headline Stats'!$B$14</f>
        <v>4.8324031514615022</v>
      </c>
      <c r="AH299" s="69">
        <f>AB299-'Headline Stats'!$B$15</f>
        <v>20.619241675331686</v>
      </c>
      <c r="AI299" s="75"/>
    </row>
    <row r="300" spans="1:35" x14ac:dyDescent="0.25">
      <c r="A300" s="21" t="s">
        <v>640</v>
      </c>
      <c r="B300" s="21" t="s">
        <v>641</v>
      </c>
      <c r="C300" s="22" t="s">
        <v>642</v>
      </c>
      <c r="D300" s="23"/>
      <c r="E300" s="21" t="s">
        <v>643</v>
      </c>
      <c r="F300" s="21" t="s">
        <v>53</v>
      </c>
      <c r="G300" s="25" t="s">
        <v>644</v>
      </c>
      <c r="H300" s="106" t="s">
        <v>645</v>
      </c>
      <c r="I300" s="81" t="s">
        <v>65</v>
      </c>
      <c r="J300" s="27" t="str">
        <f t="shared" si="99"/>
        <v>Whirled Studio: Rehearsal Studio</v>
      </c>
      <c r="K300" s="28">
        <f>N300*3.2808399</f>
        <v>45.931758600000002</v>
      </c>
      <c r="L300" s="28">
        <f>O300*3.2808399</f>
        <v>24.606299249999999</v>
      </c>
      <c r="M300" s="29">
        <f>K300*L300</f>
        <v>1130.2105971903611</v>
      </c>
      <c r="N300" s="23">
        <v>14</v>
      </c>
      <c r="O300" s="23">
        <v>7.5</v>
      </c>
      <c r="P300" s="111">
        <f>N300*O300</f>
        <v>105</v>
      </c>
      <c r="Q300" s="75" t="s">
        <v>14</v>
      </c>
      <c r="R300" s="23" t="s">
        <v>14</v>
      </c>
      <c r="S300" s="23" t="s">
        <v>14</v>
      </c>
      <c r="T300" s="23" t="s">
        <v>28</v>
      </c>
      <c r="U300" s="23" t="s">
        <v>28</v>
      </c>
      <c r="V300" s="95" t="s">
        <v>28</v>
      </c>
      <c r="W300" s="83">
        <f>X300/8</f>
        <v>12.5</v>
      </c>
      <c r="X300" s="32">
        <v>100</v>
      </c>
      <c r="Y300" s="50">
        <f>X300*5</f>
        <v>500</v>
      </c>
      <c r="Z300" s="33">
        <f>W300/P300</f>
        <v>0.11904761904761904</v>
      </c>
      <c r="AA300" s="37">
        <f>X300/P300</f>
        <v>0.95238095238095233</v>
      </c>
      <c r="AB300" s="70">
        <f>Y300/P300</f>
        <v>4.7619047619047619</v>
      </c>
      <c r="AC300" s="73">
        <f>W300-'Headline Stats'!$B$6</f>
        <v>-16.96586538461538</v>
      </c>
      <c r="AD300" s="34">
        <f>X300-'Headline Stats'!$B$7</f>
        <v>-124.69067524115752</v>
      </c>
      <c r="AE300" s="34">
        <f>Y300-'Headline Stats'!$B$8</f>
        <v>-585.80322580645156</v>
      </c>
      <c r="AF300" s="34">
        <f>Z300-'Headline Stats'!$B$13</f>
        <v>-0.33485966091731179</v>
      </c>
      <c r="AG300" s="34">
        <f>AA300-'Headline Stats'!$B$14</f>
        <v>-2.3882928192344686</v>
      </c>
      <c r="AH300" s="69">
        <f>AB300-'Headline Stats'!$B$15</f>
        <v>-11.397699716609704</v>
      </c>
      <c r="AI300" s="75"/>
    </row>
    <row r="301" spans="1:35" x14ac:dyDescent="0.25">
      <c r="A301" s="61" t="s">
        <v>948</v>
      </c>
      <c r="B301" s="61" t="s">
        <v>949</v>
      </c>
      <c r="C301" s="62" t="s">
        <v>950</v>
      </c>
      <c r="D301" s="27"/>
      <c r="E301" s="63" t="s">
        <v>951</v>
      </c>
      <c r="F301" s="26" t="s">
        <v>953</v>
      </c>
      <c r="G301" s="26" t="s">
        <v>952</v>
      </c>
      <c r="H301" s="103" t="s">
        <v>24</v>
      </c>
      <c r="I301" s="76" t="s">
        <v>113</v>
      </c>
      <c r="J301" s="27" t="str">
        <f t="shared" si="99"/>
        <v>Young Actors Theatre: Theatre</v>
      </c>
      <c r="K301" s="27">
        <v>27.75</v>
      </c>
      <c r="L301" s="27">
        <v>17</v>
      </c>
      <c r="M301" s="29">
        <f>K301*L301</f>
        <v>471.75</v>
      </c>
      <c r="N301" s="44">
        <f>K301*0.3048</f>
        <v>8.4581999999999997</v>
      </c>
      <c r="O301" s="44">
        <f>L301*0.3048</f>
        <v>5.1816000000000004</v>
      </c>
      <c r="P301" s="112">
        <f>N301*O301</f>
        <v>43.82700912</v>
      </c>
      <c r="Q301" s="76" t="s">
        <v>14</v>
      </c>
      <c r="R301" s="27" t="s">
        <v>28</v>
      </c>
      <c r="S301" s="27" t="s">
        <v>14</v>
      </c>
      <c r="T301" s="27" t="s">
        <v>14</v>
      </c>
      <c r="U301" s="27" t="s">
        <v>28</v>
      </c>
      <c r="V301" s="93" t="s">
        <v>14</v>
      </c>
      <c r="W301" s="85">
        <v>35</v>
      </c>
      <c r="X301" s="39">
        <v>250</v>
      </c>
      <c r="Y301" s="40">
        <f>X301*5</f>
        <v>1250</v>
      </c>
      <c r="Z301" s="33">
        <f>W301/P301</f>
        <v>0.79859430754603133</v>
      </c>
      <c r="AA301" s="37">
        <f>X301/P301</f>
        <v>5.7042450539002241</v>
      </c>
      <c r="AB301" s="70">
        <f>Y301/P301</f>
        <v>28.521225269501119</v>
      </c>
      <c r="AC301" s="73">
        <f>W301-'Headline Stats'!$B$6</f>
        <v>5.5341346153846196</v>
      </c>
      <c r="AD301" s="34">
        <f>X301-'Headline Stats'!$B$7</f>
        <v>25.309324758842479</v>
      </c>
      <c r="AE301" s="34">
        <f>Y301-'Headline Stats'!$B$8</f>
        <v>164.19677419354844</v>
      </c>
      <c r="AF301" s="34">
        <f>Z301-'Headline Stats'!$B$13</f>
        <v>0.34468702758110054</v>
      </c>
      <c r="AG301" s="34">
        <f>AA301-'Headline Stats'!$B$14</f>
        <v>2.3635712822848034</v>
      </c>
      <c r="AH301" s="69">
        <f>AB301-'Headline Stats'!$B$15</f>
        <v>12.361620790986652</v>
      </c>
      <c r="AI301" s="76"/>
    </row>
    <row r="302" spans="1:35" x14ac:dyDescent="0.25">
      <c r="A302" s="41" t="s">
        <v>143</v>
      </c>
      <c r="B302" s="41" t="s">
        <v>144</v>
      </c>
      <c r="C302" s="41" t="s">
        <v>145</v>
      </c>
      <c r="D302" s="41"/>
      <c r="E302" s="41" t="s">
        <v>146</v>
      </c>
      <c r="F302" s="25" t="s">
        <v>147</v>
      </c>
      <c r="G302" s="25" t="s">
        <v>148</v>
      </c>
      <c r="H302" s="105" t="s">
        <v>72</v>
      </c>
      <c r="I302" s="77" t="s">
        <v>96</v>
      </c>
      <c r="J302" s="27" t="str">
        <f t="shared" si="99"/>
        <v>Young Chelsea Bridge Club: Various</v>
      </c>
      <c r="K302" s="44" t="s">
        <v>53</v>
      </c>
      <c r="L302" s="44" t="s">
        <v>53</v>
      </c>
      <c r="M302" s="44"/>
      <c r="N302" s="44" t="s">
        <v>53</v>
      </c>
      <c r="O302" s="44" t="s">
        <v>53</v>
      </c>
      <c r="P302" s="113"/>
      <c r="Q302" s="77" t="s">
        <v>14</v>
      </c>
      <c r="R302" s="41" t="s">
        <v>28</v>
      </c>
      <c r="S302" s="41" t="s">
        <v>28</v>
      </c>
      <c r="T302" s="41" t="s">
        <v>28</v>
      </c>
      <c r="U302" s="41" t="s">
        <v>28</v>
      </c>
      <c r="V302" s="94" t="s">
        <v>28</v>
      </c>
      <c r="W302" s="85">
        <v>27.5</v>
      </c>
      <c r="X302" s="40">
        <f>W302*8</f>
        <v>220</v>
      </c>
      <c r="Y302" s="40">
        <f>X302*5</f>
        <v>1100</v>
      </c>
      <c r="Z302" s="33"/>
      <c r="AA302" s="37"/>
      <c r="AB302" s="70"/>
      <c r="AC302" s="73">
        <f>W302-'Headline Stats'!$B$6</f>
        <v>-1.9658653846153804</v>
      </c>
      <c r="AD302" s="34">
        <f>X302-'Headline Stats'!$B$7</f>
        <v>-4.6906752411575212</v>
      </c>
      <c r="AE302" s="34">
        <f>Y302-'Headline Stats'!$B$8</f>
        <v>14.196774193548436</v>
      </c>
      <c r="AF302" s="34">
        <f>Z302-'Headline Stats'!$B$13</f>
        <v>-0.4539072799649308</v>
      </c>
      <c r="AG302" s="34">
        <f>AA302-'Headline Stats'!$B$14</f>
        <v>-3.3406737716154207</v>
      </c>
      <c r="AH302" s="69">
        <f>AB302-'Headline Stats'!$B$15</f>
        <v>-16.159604478514467</v>
      </c>
      <c r="AI302" s="79" t="s">
        <v>149</v>
      </c>
    </row>
    <row r="303" spans="1:35" x14ac:dyDescent="0.25">
      <c r="A303" t="s">
        <v>1329</v>
      </c>
      <c r="B303" t="s">
        <v>1330</v>
      </c>
      <c r="C303" t="s">
        <v>1331</v>
      </c>
      <c r="E303" t="s">
        <v>1332</v>
      </c>
      <c r="F303" t="s">
        <v>1333</v>
      </c>
      <c r="G303" t="s">
        <v>1334</v>
      </c>
      <c r="I303" t="s">
        <v>1335</v>
      </c>
      <c r="J303" t="s">
        <v>1346</v>
      </c>
      <c r="K303">
        <v>50.098425273000004</v>
      </c>
      <c r="L303">
        <v>39.074803209000002</v>
      </c>
      <c r="M303">
        <v>1957.5861086232674</v>
      </c>
      <c r="N303">
        <v>15.27</v>
      </c>
      <c r="O303">
        <v>11.91</v>
      </c>
      <c r="P303">
        <v>181.8657</v>
      </c>
      <c r="Q303" t="s">
        <v>28</v>
      </c>
      <c r="R303" t="s">
        <v>28</v>
      </c>
      <c r="S303" t="s">
        <v>14</v>
      </c>
      <c r="T303" t="s">
        <v>14</v>
      </c>
      <c r="U303" t="s">
        <v>28</v>
      </c>
      <c r="V303" t="s">
        <v>28</v>
      </c>
      <c r="W303">
        <v>112.5</v>
      </c>
      <c r="X303">
        <v>900</v>
      </c>
      <c r="Y303">
        <v>4500</v>
      </c>
      <c r="Z303">
        <v>0.61858833193944762</v>
      </c>
      <c r="AA303">
        <v>4.948706655515581</v>
      </c>
      <c r="AB303">
        <v>24.743533277577903</v>
      </c>
      <c r="AC303">
        <v>83.034134615384616</v>
      </c>
      <c r="AD303">
        <v>675.30932475884242</v>
      </c>
      <c r="AE303">
        <v>3414.1967741935487</v>
      </c>
      <c r="AF303">
        <v>0.16468105197451682</v>
      </c>
      <c r="AG303">
        <v>1.6080328839001603</v>
      </c>
      <c r="AH303">
        <v>8.5839287990634361</v>
      </c>
      <c r="AI303" t="s">
        <v>1337</v>
      </c>
    </row>
    <row r="304" spans="1:35" x14ac:dyDescent="0.25">
      <c r="A304" t="s">
        <v>1329</v>
      </c>
      <c r="B304" t="s">
        <v>1330</v>
      </c>
      <c r="C304" t="s">
        <v>1331</v>
      </c>
      <c r="E304" t="s">
        <v>1332</v>
      </c>
      <c r="F304" t="s">
        <v>1333</v>
      </c>
      <c r="G304" t="s">
        <v>1334</v>
      </c>
      <c r="I304" t="s">
        <v>1336</v>
      </c>
      <c r="J304" t="s">
        <v>1345</v>
      </c>
      <c r="K304">
        <v>33.792650970000004</v>
      </c>
      <c r="L304">
        <v>19.685039400000001</v>
      </c>
      <c r="M304">
        <v>665.20966577489833</v>
      </c>
      <c r="N304">
        <v>10.3</v>
      </c>
      <c r="O304">
        <v>6</v>
      </c>
      <c r="P304">
        <v>61.800000000000004</v>
      </c>
      <c r="Q304" t="s">
        <v>28</v>
      </c>
      <c r="R304" t="s">
        <v>28</v>
      </c>
      <c r="S304" t="s">
        <v>14</v>
      </c>
      <c r="T304" t="s">
        <v>14</v>
      </c>
      <c r="U304" t="s">
        <v>28</v>
      </c>
      <c r="V304" t="s">
        <v>28</v>
      </c>
      <c r="W304">
        <v>68.75</v>
      </c>
      <c r="X304">
        <v>550</v>
      </c>
      <c r="Y304">
        <v>2750</v>
      </c>
      <c r="Z304">
        <v>1.1124595469255663</v>
      </c>
      <c r="AA304">
        <v>8.89967637540453</v>
      </c>
      <c r="AB304">
        <v>44.498381877022652</v>
      </c>
      <c r="AC304">
        <v>39.284134615384616</v>
      </c>
      <c r="AD304">
        <v>325.30932475884248</v>
      </c>
      <c r="AE304">
        <v>1664.1967741935484</v>
      </c>
      <c r="AF304">
        <v>0.6585522669606354</v>
      </c>
      <c r="AG304">
        <v>5.5590026037891089</v>
      </c>
      <c r="AH304">
        <v>28.338777398508185</v>
      </c>
      <c r="AI304" t="s">
        <v>1338</v>
      </c>
    </row>
    <row r="305" spans="1:35" x14ac:dyDescent="0.25">
      <c r="A305" t="s">
        <v>1329</v>
      </c>
      <c r="B305" t="s">
        <v>1330</v>
      </c>
      <c r="C305" t="s">
        <v>1331</v>
      </c>
      <c r="E305" t="s">
        <v>1332</v>
      </c>
      <c r="F305" t="s">
        <v>1333</v>
      </c>
      <c r="G305" t="s">
        <v>1334</v>
      </c>
      <c r="I305" t="s">
        <v>1341</v>
      </c>
      <c r="J305" t="s">
        <v>1344</v>
      </c>
      <c r="K305">
        <v>49.212598499999999</v>
      </c>
      <c r="L305">
        <v>49.212598499999999</v>
      </c>
      <c r="M305">
        <v>2421.8798511222021</v>
      </c>
      <c r="N305">
        <v>15</v>
      </c>
      <c r="O305">
        <v>15</v>
      </c>
      <c r="P305">
        <v>225</v>
      </c>
      <c r="Q305" t="s">
        <v>28</v>
      </c>
      <c r="R305" t="s">
        <v>28</v>
      </c>
      <c r="S305" t="s">
        <v>14</v>
      </c>
      <c r="T305" t="s">
        <v>28</v>
      </c>
      <c r="U305" t="s">
        <v>14</v>
      </c>
      <c r="V305" t="s">
        <v>28</v>
      </c>
      <c r="W305">
        <v>30</v>
      </c>
      <c r="X305">
        <v>240</v>
      </c>
      <c r="Y305">
        <v>1200</v>
      </c>
      <c r="Z305">
        <v>0.13333333333333333</v>
      </c>
      <c r="AA305">
        <v>1.0666666666666667</v>
      </c>
      <c r="AB305">
        <v>5.333333333333333</v>
      </c>
      <c r="AC305">
        <v>0.53413461538461959</v>
      </c>
      <c r="AD305">
        <v>15.309324758842479</v>
      </c>
      <c r="AE305">
        <v>114.19677419354844</v>
      </c>
      <c r="AI305" t="s">
        <v>1339</v>
      </c>
    </row>
    <row r="306" spans="1:35" x14ac:dyDescent="0.25">
      <c r="A306" t="s">
        <v>1329</v>
      </c>
      <c r="B306" t="s">
        <v>1330</v>
      </c>
      <c r="C306" t="s">
        <v>1331</v>
      </c>
      <c r="E306" t="s">
        <v>1332</v>
      </c>
      <c r="F306" t="s">
        <v>1333</v>
      </c>
      <c r="G306" t="s">
        <v>1334</v>
      </c>
      <c r="I306" t="s">
        <v>1342</v>
      </c>
      <c r="J306" t="s">
        <v>1347</v>
      </c>
      <c r="Q306" t="s">
        <v>28</v>
      </c>
      <c r="R306" t="s">
        <v>28</v>
      </c>
      <c r="S306" t="s">
        <v>28</v>
      </c>
      <c r="T306" t="s">
        <v>28</v>
      </c>
      <c r="U306" t="s">
        <v>28</v>
      </c>
      <c r="V306" t="s">
        <v>28</v>
      </c>
      <c r="W306">
        <v>15</v>
      </c>
      <c r="X306">
        <v>120</v>
      </c>
      <c r="Y306">
        <v>600</v>
      </c>
      <c r="AC306">
        <v>-14.46586538461538</v>
      </c>
      <c r="AD306">
        <v>-104.69067524115752</v>
      </c>
      <c r="AE306">
        <v>-485.80322580645156</v>
      </c>
      <c r="AI306" t="s">
        <v>1340</v>
      </c>
    </row>
  </sheetData>
  <mergeCells count="1">
    <mergeCell ref="A1:AI1"/>
  </mergeCells>
  <hyperlinks>
    <hyperlink ref="F109" r:id="rId1"/>
    <hyperlink ref="D109" r:id="rId2"/>
    <hyperlink ref="F12" r:id="rId3"/>
    <hyperlink ref="G12" r:id="rId4"/>
    <hyperlink ref="F13" r:id="rId5"/>
    <hyperlink ref="G13" r:id="rId6"/>
    <hyperlink ref="F110" r:id="rId7"/>
    <hyperlink ref="F111" r:id="rId8"/>
    <hyperlink ref="F112" r:id="rId9"/>
    <hyperlink ref="D110" r:id="rId10"/>
    <hyperlink ref="D111" r:id="rId11"/>
    <hyperlink ref="D112" r:id="rId12"/>
    <hyperlink ref="F14" r:id="rId13"/>
    <hyperlink ref="F15" r:id="rId14"/>
    <hyperlink ref="F16" r:id="rId15"/>
    <hyperlink ref="F17" r:id="rId16"/>
    <hyperlink ref="G14" r:id="rId17"/>
    <hyperlink ref="G15" r:id="rId18"/>
    <hyperlink ref="G16" r:id="rId19"/>
    <hyperlink ref="G17" r:id="rId20"/>
    <hyperlink ref="F264" r:id="rId21"/>
    <hyperlink ref="F28" r:id="rId22"/>
    <hyperlink ref="F29" r:id="rId23"/>
    <hyperlink ref="G29" r:id="rId24"/>
    <hyperlink ref="F30" r:id="rId25"/>
    <hyperlink ref="F31" r:id="rId26"/>
    <hyperlink ref="F32" r:id="rId27"/>
    <hyperlink ref="F33" r:id="rId28"/>
    <hyperlink ref="F34" r:id="rId29"/>
    <hyperlink ref="G30" r:id="rId30"/>
    <hyperlink ref="G31" r:id="rId31"/>
    <hyperlink ref="G32" r:id="rId32"/>
    <hyperlink ref="G33" r:id="rId33"/>
    <hyperlink ref="G34" r:id="rId34"/>
    <hyperlink ref="F265" r:id="rId35"/>
    <hyperlink ref="F266" r:id="rId36"/>
    <hyperlink ref="F267" r:id="rId37"/>
    <hyperlink ref="F268" r:id="rId38"/>
    <hyperlink ref="F269" r:id="rId39"/>
    <hyperlink ref="G264" r:id="rId40"/>
    <hyperlink ref="F40" r:id="rId41"/>
    <hyperlink ref="G40" r:id="rId42"/>
    <hyperlink ref="F41" r:id="rId43"/>
    <hyperlink ref="F42" r:id="rId44"/>
    <hyperlink ref="F43" r:id="rId45"/>
    <hyperlink ref="G41" r:id="rId46"/>
    <hyperlink ref="G42" r:id="rId47"/>
    <hyperlink ref="G43" r:id="rId48"/>
    <hyperlink ref="F44" r:id="rId49"/>
    <hyperlink ref="G44" r:id="rId50"/>
    <hyperlink ref="F45" r:id="rId51"/>
    <hyperlink ref="G45" r:id="rId52"/>
    <hyperlink ref="F46" r:id="rId53"/>
    <hyperlink ref="G46" r:id="rId54"/>
    <hyperlink ref="F302" r:id="rId55"/>
    <hyperlink ref="G302" r:id="rId56"/>
    <hyperlink ref="F47" r:id="rId57"/>
    <hyperlink ref="G47" r:id="rId58"/>
    <hyperlink ref="F48" r:id="rId59"/>
    <hyperlink ref="G48" r:id="rId60"/>
    <hyperlink ref="F49" r:id="rId61"/>
    <hyperlink ref="G49" r:id="rId62"/>
    <hyperlink ref="F50" r:id="rId63"/>
    <hyperlink ref="G50" r:id="rId64"/>
    <hyperlink ref="F51" r:id="rId65"/>
    <hyperlink ref="G51" r:id="rId66"/>
    <hyperlink ref="F52" r:id="rId67"/>
    <hyperlink ref="G52" r:id="rId68"/>
    <hyperlink ref="F53" r:id="rId69"/>
    <hyperlink ref="F54" r:id="rId70"/>
    <hyperlink ref="F55" r:id="rId71"/>
    <hyperlink ref="F56" r:id="rId72"/>
    <hyperlink ref="G53" r:id="rId73"/>
    <hyperlink ref="G54" r:id="rId74"/>
    <hyperlink ref="G55" r:id="rId75"/>
    <hyperlink ref="G56" r:id="rId76"/>
    <hyperlink ref="F59" r:id="rId77"/>
    <hyperlink ref="G59" r:id="rId78"/>
    <hyperlink ref="F60" r:id="rId79"/>
    <hyperlink ref="F61" r:id="rId80"/>
    <hyperlink ref="G60" r:id="rId81"/>
    <hyperlink ref="G61" r:id="rId82"/>
    <hyperlink ref="F62" r:id="rId83"/>
    <hyperlink ref="G62" r:id="rId84"/>
    <hyperlink ref="F63" r:id="rId85"/>
    <hyperlink ref="F64" r:id="rId86"/>
    <hyperlink ref="G63" r:id="rId87"/>
    <hyperlink ref="G64" r:id="rId88"/>
    <hyperlink ref="G65" r:id="rId89"/>
    <hyperlink ref="F82" r:id="rId90"/>
    <hyperlink ref="G82" r:id="rId91"/>
    <hyperlink ref="F66" r:id="rId92"/>
    <hyperlink ref="G66" r:id="rId93"/>
    <hyperlink ref="F68" r:id="rId94"/>
    <hyperlink ref="G68" r:id="rId95"/>
    <hyperlink ref="F67" r:id="rId96"/>
    <hyperlink ref="G67" r:id="rId97"/>
    <hyperlink ref="F69" r:id="rId98"/>
    <hyperlink ref="F70" r:id="rId99"/>
    <hyperlink ref="G69" r:id="rId100"/>
    <hyperlink ref="G70" r:id="rId101"/>
    <hyperlink ref="F72" r:id="rId102"/>
    <hyperlink ref="G72" r:id="rId103"/>
    <hyperlink ref="F73" r:id="rId104"/>
    <hyperlink ref="G73" r:id="rId105"/>
    <hyperlink ref="F74" r:id="rId106"/>
    <hyperlink ref="F75" r:id="rId107"/>
    <hyperlink ref="F76" r:id="rId108"/>
    <hyperlink ref="F77" r:id="rId109"/>
    <hyperlink ref="F78" r:id="rId110"/>
    <hyperlink ref="G74" r:id="rId111"/>
    <hyperlink ref="G75" r:id="rId112"/>
    <hyperlink ref="G76" r:id="rId113"/>
    <hyperlink ref="G77" r:id="rId114"/>
    <hyperlink ref="G78" r:id="rId115"/>
    <hyperlink ref="F83" r:id="rId116"/>
    <hyperlink ref="F84" r:id="rId117"/>
    <hyperlink ref="G83" r:id="rId118"/>
    <hyperlink ref="G84" r:id="rId119"/>
    <hyperlink ref="F85" r:id="rId120"/>
    <hyperlink ref="G85" r:id="rId121"/>
    <hyperlink ref="F38" r:id="rId122"/>
    <hyperlink ref="G38" r:id="rId123"/>
    <hyperlink ref="F86" r:id="rId124"/>
    <hyperlink ref="G86" r:id="rId125"/>
    <hyperlink ref="F87" r:id="rId126"/>
    <hyperlink ref="G87" r:id="rId127"/>
    <hyperlink ref="F89" r:id="rId128"/>
    <hyperlink ref="G89" r:id="rId129"/>
    <hyperlink ref="F90" r:id="rId130"/>
    <hyperlink ref="F91" r:id="rId131"/>
    <hyperlink ref="F92" r:id="rId132"/>
    <hyperlink ref="G90" r:id="rId133"/>
    <hyperlink ref="G91" r:id="rId134"/>
    <hyperlink ref="G92" r:id="rId135"/>
    <hyperlink ref="F93" r:id="rId136"/>
    <hyperlink ref="G93" r:id="rId137"/>
    <hyperlink ref="F94" r:id="rId138"/>
    <hyperlink ref="G94" r:id="rId139"/>
    <hyperlink ref="F95" r:id="rId140"/>
    <hyperlink ref="G95" r:id="rId141"/>
    <hyperlink ref="F96" r:id="rId142"/>
    <hyperlink ref="G96" r:id="rId143"/>
    <hyperlink ref="F101" r:id="rId144"/>
    <hyperlink ref="G101" r:id="rId145"/>
    <hyperlink ref="F102" r:id="rId146"/>
    <hyperlink ref="G102" r:id="rId147"/>
    <hyperlink ref="F103" r:id="rId148"/>
    <hyperlink ref="G103" r:id="rId149"/>
    <hyperlink ref="F107" r:id="rId150"/>
    <hyperlink ref="F108" r:id="rId151"/>
    <hyperlink ref="G107" r:id="rId152"/>
    <hyperlink ref="G108" r:id="rId153"/>
    <hyperlink ref="F113" r:id="rId154"/>
    <hyperlink ref="G113" r:id="rId155"/>
    <hyperlink ref="F114" r:id="rId156"/>
    <hyperlink ref="G114" r:id="rId157"/>
    <hyperlink ref="F115" r:id="rId158"/>
    <hyperlink ref="G115" r:id="rId159"/>
    <hyperlink ref="F116" r:id="rId160"/>
    <hyperlink ref="G116" r:id="rId161"/>
    <hyperlink ref="F117" r:id="rId162"/>
    <hyperlink ref="G117" r:id="rId163"/>
    <hyperlink ref="F121" r:id="rId164"/>
    <hyperlink ref="G121" r:id="rId165"/>
    <hyperlink ref="F122" r:id="rId166"/>
    <hyperlink ref="F123" r:id="rId167"/>
    <hyperlink ref="F124" r:id="rId168"/>
    <hyperlink ref="F125" r:id="rId169"/>
    <hyperlink ref="G122" r:id="rId170"/>
    <hyperlink ref="G123" r:id="rId171"/>
    <hyperlink ref="G124" r:id="rId172"/>
    <hyperlink ref="G125" r:id="rId173"/>
    <hyperlink ref="F126" r:id="rId174"/>
    <hyperlink ref="G126" r:id="rId175"/>
    <hyperlink ref="F127" r:id="rId176"/>
    <hyperlink ref="G127" r:id="rId177"/>
    <hyperlink ref="F128" r:id="rId178"/>
    <hyperlink ref="G128" r:id="rId179"/>
    <hyperlink ref="F129" r:id="rId180"/>
    <hyperlink ref="G129" r:id="rId181"/>
    <hyperlink ref="F132" r:id="rId182"/>
    <hyperlink ref="G132" r:id="rId183"/>
    <hyperlink ref="F133" r:id="rId184"/>
    <hyperlink ref="F134" r:id="rId185"/>
    <hyperlink ref="F135" r:id="rId186"/>
    <hyperlink ref="F136" r:id="rId187"/>
    <hyperlink ref="F137" r:id="rId188"/>
    <hyperlink ref="G133" r:id="rId189"/>
    <hyperlink ref="G134" r:id="rId190"/>
    <hyperlink ref="G135" r:id="rId191"/>
    <hyperlink ref="G136" r:id="rId192"/>
    <hyperlink ref="G137" r:id="rId193"/>
    <hyperlink ref="F138" r:id="rId194"/>
    <hyperlink ref="G138" r:id="rId195"/>
    <hyperlink ref="F139" r:id="rId196"/>
    <hyperlink ref="G139" r:id="rId197"/>
    <hyperlink ref="F142" r:id="rId198"/>
    <hyperlink ref="G142" r:id="rId199"/>
    <hyperlink ref="F143" r:id="rId200"/>
    <hyperlink ref="G143" r:id="rId201"/>
    <hyperlink ref="F144" r:id="rId202"/>
    <hyperlink ref="G144" r:id="rId203"/>
    <hyperlink ref="F145" r:id="rId204"/>
    <hyperlink ref="G145" r:id="rId205"/>
    <hyperlink ref="F146" r:id="rId206"/>
    <hyperlink ref="G146" r:id="rId207"/>
    <hyperlink ref="G104" r:id="rId208"/>
    <hyperlink ref="F104" r:id="rId209"/>
    <hyperlink ref="G105" r:id="rId210"/>
    <hyperlink ref="G106" r:id="rId211"/>
    <hyperlink ref="F105" r:id="rId212"/>
    <hyperlink ref="F106" r:id="rId213"/>
    <hyperlink ref="F289" r:id="rId214"/>
    <hyperlink ref="G289" r:id="rId215"/>
    <hyperlink ref="F290" r:id="rId216"/>
    <hyperlink ref="G290" r:id="rId217"/>
    <hyperlink ref="F291" r:id="rId218"/>
    <hyperlink ref="G291" r:id="rId219"/>
    <hyperlink ref="F149" r:id="rId220"/>
    <hyperlink ref="G149" r:id="rId221"/>
    <hyperlink ref="F155" r:id="rId222"/>
    <hyperlink ref="G155" r:id="rId223"/>
    <hyperlink ref="F150" r:id="rId224"/>
    <hyperlink ref="F151" r:id="rId225"/>
    <hyperlink ref="G150" r:id="rId226"/>
    <hyperlink ref="G151" r:id="rId227"/>
    <hyperlink ref="F161" r:id="rId228"/>
    <hyperlink ref="G161" r:id="rId229"/>
    <hyperlink ref="F163" r:id="rId230"/>
    <hyperlink ref="G163" r:id="rId231"/>
    <hyperlink ref="G165" r:id="rId232"/>
    <hyperlink ref="F165" r:id="rId233"/>
    <hyperlink ref="F164" r:id="rId234"/>
    <hyperlink ref="G164" r:id="rId235"/>
    <hyperlink ref="G166" r:id="rId236"/>
    <hyperlink ref="F166" r:id="rId237"/>
    <hyperlink ref="F168" r:id="rId238"/>
    <hyperlink ref="G168" r:id="rId239"/>
    <hyperlink ref="F169" r:id="rId240"/>
    <hyperlink ref="G169" r:id="rId241"/>
    <hyperlink ref="F170" r:id="rId242"/>
    <hyperlink ref="G170" r:id="rId243"/>
    <hyperlink ref="F171" r:id="rId244"/>
    <hyperlink ref="G171" r:id="rId245"/>
    <hyperlink ref="F172" r:id="rId246"/>
    <hyperlink ref="G172" r:id="rId247"/>
    <hyperlink ref="F173" r:id="rId248"/>
    <hyperlink ref="G173" r:id="rId249"/>
    <hyperlink ref="F178" r:id="rId250"/>
    <hyperlink ref="G178" r:id="rId251"/>
    <hyperlink ref="G181" r:id="rId252"/>
    <hyperlink ref="G182" r:id="rId253"/>
    <hyperlink ref="G183" r:id="rId254"/>
    <hyperlink ref="G184" r:id="rId255"/>
    <hyperlink ref="G185" r:id="rId256"/>
    <hyperlink ref="G186" r:id="rId257"/>
    <hyperlink ref="G187" r:id="rId258"/>
    <hyperlink ref="G188" r:id="rId259"/>
    <hyperlink ref="G189" r:id="rId260"/>
    <hyperlink ref="G190" r:id="rId261"/>
    <hyperlink ref="F270" r:id="rId262"/>
    <hyperlink ref="G270" r:id="rId263"/>
    <hyperlink ref="F271" r:id="rId264"/>
    <hyperlink ref="F272" r:id="rId265"/>
    <hyperlink ref="F273" r:id="rId266"/>
    <hyperlink ref="F274" r:id="rId267"/>
    <hyperlink ref="F275" r:id="rId268"/>
    <hyperlink ref="F276" r:id="rId269"/>
    <hyperlink ref="F277" r:id="rId270"/>
    <hyperlink ref="F278" r:id="rId271"/>
    <hyperlink ref="F279" r:id="rId272"/>
    <hyperlink ref="F280" r:id="rId273"/>
    <hyperlink ref="G271" r:id="rId274"/>
    <hyperlink ref="G272" r:id="rId275"/>
    <hyperlink ref="G273" r:id="rId276"/>
    <hyperlink ref="G274" r:id="rId277"/>
    <hyperlink ref="G275" r:id="rId278"/>
    <hyperlink ref="G276" r:id="rId279"/>
    <hyperlink ref="G277" r:id="rId280"/>
    <hyperlink ref="G278" r:id="rId281"/>
    <hyperlink ref="G279" r:id="rId282"/>
    <hyperlink ref="G280" r:id="rId283"/>
    <hyperlink ref="F281" r:id="rId284"/>
    <hyperlink ref="G281" r:id="rId285"/>
    <hyperlink ref="F282" r:id="rId286"/>
    <hyperlink ref="F283" r:id="rId287"/>
    <hyperlink ref="G282" r:id="rId288"/>
    <hyperlink ref="G283" r:id="rId289"/>
    <hyperlink ref="F194" r:id="rId290"/>
    <hyperlink ref="G194" r:id="rId291"/>
    <hyperlink ref="F218" r:id="rId292"/>
    <hyperlink ref="G218" r:id="rId293"/>
    <hyperlink ref="F219" r:id="rId294"/>
    <hyperlink ref="F220" r:id="rId295"/>
    <hyperlink ref="F221" r:id="rId296"/>
    <hyperlink ref="F222" r:id="rId297"/>
    <hyperlink ref="G219" r:id="rId298"/>
    <hyperlink ref="G220" r:id="rId299"/>
    <hyperlink ref="G221" r:id="rId300"/>
    <hyperlink ref="G222" r:id="rId301"/>
    <hyperlink ref="F225" r:id="rId302"/>
    <hyperlink ref="G225" r:id="rId303"/>
    <hyperlink ref="F226" r:id="rId304"/>
    <hyperlink ref="G226" r:id="rId305"/>
    <hyperlink ref="F227" r:id="rId306"/>
    <hyperlink ref="G227" r:id="rId307"/>
    <hyperlink ref="F228" r:id="rId308"/>
    <hyperlink ref="G228" r:id="rId309"/>
    <hyperlink ref="F229" r:id="rId310"/>
    <hyperlink ref="G229" r:id="rId311"/>
    <hyperlink ref="F230" r:id="rId312"/>
    <hyperlink ref="G230" r:id="rId313"/>
    <hyperlink ref="F231" r:id="rId314"/>
    <hyperlink ref="G231" r:id="rId315"/>
    <hyperlink ref="F195" r:id="rId316"/>
    <hyperlink ref="G195" r:id="rId317"/>
    <hyperlink ref="F196" r:id="rId318"/>
    <hyperlink ref="F197" r:id="rId319"/>
    <hyperlink ref="F198" r:id="rId320"/>
    <hyperlink ref="F199" r:id="rId321"/>
    <hyperlink ref="F200" r:id="rId322"/>
    <hyperlink ref="F201" r:id="rId323"/>
    <hyperlink ref="F202" r:id="rId324"/>
    <hyperlink ref="F203" r:id="rId325"/>
    <hyperlink ref="F204" r:id="rId326"/>
    <hyperlink ref="F205" r:id="rId327"/>
    <hyperlink ref="F206" r:id="rId328"/>
    <hyperlink ref="F207" r:id="rId329"/>
    <hyperlink ref="F208" r:id="rId330"/>
    <hyperlink ref="F209" r:id="rId331"/>
    <hyperlink ref="F210" r:id="rId332"/>
    <hyperlink ref="F211" r:id="rId333"/>
    <hyperlink ref="F212" r:id="rId334"/>
    <hyperlink ref="F213" r:id="rId335"/>
    <hyperlink ref="F214" r:id="rId336"/>
    <hyperlink ref="G196" r:id="rId337"/>
    <hyperlink ref="G197" r:id="rId338"/>
    <hyperlink ref="G198" r:id="rId339"/>
    <hyperlink ref="G199" r:id="rId340"/>
    <hyperlink ref="G200" r:id="rId341"/>
    <hyperlink ref="G201" r:id="rId342"/>
    <hyperlink ref="G202" r:id="rId343"/>
    <hyperlink ref="G203" r:id="rId344"/>
    <hyperlink ref="G204" r:id="rId345"/>
    <hyperlink ref="G205" r:id="rId346"/>
    <hyperlink ref="G206" r:id="rId347"/>
    <hyperlink ref="G207" r:id="rId348"/>
    <hyperlink ref="G208" r:id="rId349"/>
    <hyperlink ref="G209" r:id="rId350"/>
    <hyperlink ref="G210" r:id="rId351"/>
    <hyperlink ref="G211" r:id="rId352"/>
    <hyperlink ref="G212" r:id="rId353"/>
    <hyperlink ref="G213" r:id="rId354"/>
    <hyperlink ref="G214" r:id="rId355"/>
    <hyperlink ref="F215" r:id="rId356"/>
    <hyperlink ref="F216" r:id="rId357"/>
    <hyperlink ref="F217" r:id="rId358"/>
    <hyperlink ref="G215" r:id="rId359"/>
    <hyperlink ref="G216" r:id="rId360"/>
    <hyperlink ref="G217" r:id="rId361"/>
    <hyperlink ref="F241" r:id="rId362"/>
    <hyperlink ref="G241" r:id="rId363"/>
    <hyperlink ref="F246" r:id="rId364"/>
    <hyperlink ref="G246" r:id="rId365"/>
    <hyperlink ref="F247" r:id="rId366"/>
    <hyperlink ref="G247" r:id="rId367"/>
    <hyperlink ref="F248" r:id="rId368"/>
    <hyperlink ref="G248" r:id="rId369"/>
    <hyperlink ref="F287" r:id="rId370"/>
    <hyperlink ref="G287" r:id="rId371"/>
    <hyperlink ref="G300" r:id="rId372"/>
    <hyperlink ref="F23" r:id="rId373"/>
    <hyperlink ref="G23" r:id="rId374"/>
    <hyperlink ref="F24" r:id="rId375"/>
    <hyperlink ref="G24" r:id="rId376"/>
    <hyperlink ref="F141" r:id="rId377"/>
    <hyperlink ref="G141" r:id="rId378"/>
    <hyperlink ref="F98" r:id="rId379"/>
    <hyperlink ref="F99" r:id="rId380"/>
    <hyperlink ref="F100" r:id="rId381"/>
    <hyperlink ref="G79" r:id="rId382"/>
    <hyperlink ref="G100" r:id="rId383"/>
    <hyperlink ref="G99" r:id="rId384"/>
    <hyperlink ref="G98" r:id="rId385"/>
    <hyperlink ref="F79" r:id="rId386"/>
    <hyperlink ref="G80" r:id="rId387"/>
    <hyperlink ref="G81" r:id="rId388"/>
    <hyperlink ref="F80" r:id="rId389"/>
    <hyperlink ref="F81" r:id="rId390"/>
    <hyperlink ref="F118" r:id="rId391"/>
    <hyperlink ref="G118" r:id="rId392"/>
    <hyperlink ref="F119" r:id="rId393"/>
    <hyperlink ref="F120" r:id="rId394"/>
    <hyperlink ref="G119" r:id="rId395"/>
    <hyperlink ref="G120" r:id="rId396"/>
    <hyperlink ref="G191" r:id="rId397"/>
    <hyperlink ref="F191" r:id="rId398"/>
    <hyperlink ref="G192" r:id="rId399"/>
    <hyperlink ref="F192" r:id="rId400"/>
    <hyperlink ref="G288" r:id="rId401"/>
    <hyperlink ref="F288" r:id="rId402"/>
    <hyperlink ref="F223" r:id="rId403"/>
    <hyperlink ref="G223" r:id="rId404"/>
    <hyperlink ref="F224" r:id="rId405"/>
    <hyperlink ref="G224" r:id="rId406"/>
    <hyperlink ref="F130" r:id="rId407"/>
    <hyperlink ref="G130" r:id="rId408"/>
    <hyperlink ref="F131" r:id="rId409"/>
    <hyperlink ref="G131" r:id="rId410"/>
    <hyperlink ref="F263" r:id="rId411"/>
    <hyperlink ref="G263" r:id="rId412"/>
    <hyperlink ref="F88" r:id="rId413"/>
    <hyperlink ref="G88" r:id="rId414"/>
    <hyperlink ref="F286" r:id="rId415"/>
    <hyperlink ref="G286" r:id="rId416"/>
    <hyperlink ref="F147" r:id="rId417"/>
    <hyperlink ref="G147" r:id="rId418"/>
    <hyperlink ref="F148" r:id="rId419"/>
    <hyperlink ref="G148" r:id="rId420"/>
    <hyperlink ref="F193" r:id="rId421"/>
    <hyperlink ref="G193" r:id="rId422"/>
    <hyperlink ref="F284" r:id="rId423"/>
    <hyperlink ref="G284" r:id="rId424"/>
    <hyperlink ref="F285" r:id="rId425"/>
    <hyperlink ref="G285" r:id="rId426"/>
    <hyperlink ref="F156" r:id="rId427"/>
    <hyperlink ref="G156" r:id="rId428"/>
    <hyperlink ref="F157" r:id="rId429"/>
    <hyperlink ref="G157" r:id="rId430"/>
    <hyperlink ref="F18" r:id="rId431"/>
    <hyperlink ref="G18" r:id="rId432"/>
    <hyperlink ref="F19" r:id="rId433"/>
    <hyperlink ref="F20" r:id="rId434"/>
    <hyperlink ref="F21" r:id="rId435"/>
    <hyperlink ref="G19" r:id="rId436"/>
    <hyperlink ref="G20" r:id="rId437"/>
    <hyperlink ref="G21" r:id="rId438"/>
    <hyperlink ref="F240" r:id="rId439"/>
    <hyperlink ref="G240" r:id="rId440"/>
    <hyperlink ref="F39" r:id="rId441"/>
    <hyperlink ref="G39" r:id="rId442"/>
    <hyperlink ref="G179" r:id="rId443"/>
    <hyperlink ref="G180" r:id="rId444"/>
    <hyperlink ref="G174" r:id="rId445"/>
    <hyperlink ref="F174" r:id="rId446"/>
    <hyperlink ref="G175" r:id="rId447"/>
    <hyperlink ref="G176" r:id="rId448"/>
    <hyperlink ref="G177" r:id="rId449"/>
    <hyperlink ref="F175" r:id="rId450"/>
    <hyperlink ref="F176" r:id="rId451"/>
    <hyperlink ref="F177" r:id="rId452"/>
    <hyperlink ref="G25" r:id="rId453"/>
    <hyperlink ref="G26" r:id="rId454"/>
    <hyperlink ref="G27" r:id="rId455"/>
    <hyperlink ref="G36" r:id="rId456"/>
    <hyperlink ref="F36" r:id="rId457"/>
    <hyperlink ref="G37" r:id="rId458"/>
    <hyperlink ref="F37" r:id="rId459"/>
    <hyperlink ref="F22" r:id="rId460"/>
    <hyperlink ref="G22" r:id="rId461"/>
    <hyperlink ref="G242" r:id="rId462"/>
    <hyperlink ref="G243" r:id="rId463"/>
    <hyperlink ref="G244" r:id="rId464"/>
    <hyperlink ref="G245" r:id="rId465"/>
    <hyperlink ref="F232" r:id="rId466"/>
    <hyperlink ref="G232" r:id="rId467"/>
    <hyperlink ref="G152" r:id="rId468"/>
    <hyperlink ref="G153" r:id="rId469"/>
    <hyperlink ref="G154" r:id="rId470"/>
    <hyperlink ref="G57" r:id="rId471"/>
    <hyperlink ref="G58" r:id="rId472"/>
    <hyperlink ref="G158" r:id="rId473"/>
    <hyperlink ref="G159" r:id="rId474"/>
    <hyperlink ref="G160" r:id="rId475"/>
    <hyperlink ref="G252" r:id="rId476"/>
    <hyperlink ref="F251" r:id="rId477"/>
    <hyperlink ref="G251" r:id="rId478"/>
    <hyperlink ref="G140" r:id="rId479"/>
    <hyperlink ref="G35" r:id="rId480"/>
    <hyperlink ref="F35" r:id="rId481"/>
    <hyperlink ref="G3" r:id="rId482"/>
    <hyperlink ref="F3" r:id="rId483"/>
    <hyperlink ref="G4" r:id="rId484"/>
    <hyperlink ref="G5" r:id="rId485"/>
    <hyperlink ref="G6" r:id="rId486"/>
    <hyperlink ref="G7" r:id="rId487"/>
    <hyperlink ref="G8" r:id="rId488"/>
    <hyperlink ref="G9" r:id="rId489"/>
    <hyperlink ref="G10" r:id="rId490"/>
    <hyperlink ref="G11" r:id="rId491"/>
    <hyperlink ref="F4" r:id="rId492"/>
    <hyperlink ref="F5" r:id="rId493"/>
    <hyperlink ref="F6" r:id="rId494"/>
    <hyperlink ref="F7" r:id="rId495"/>
    <hyperlink ref="F8" r:id="rId496"/>
    <hyperlink ref="F9" r:id="rId497"/>
    <hyperlink ref="F10" r:id="rId498"/>
    <hyperlink ref="F11" r:id="rId499"/>
    <hyperlink ref="F249" r:id="rId500"/>
    <hyperlink ref="G249" r:id="rId501"/>
    <hyperlink ref="F250" r:id="rId502"/>
    <hyperlink ref="G250" r:id="rId503"/>
    <hyperlink ref="G162" r:id="rId504"/>
    <hyperlink ref="F162" r:id="rId505"/>
    <hyperlink ref="F233" r:id="rId506"/>
    <hyperlink ref="G233" r:id="rId507"/>
    <hyperlink ref="F234" r:id="rId508"/>
    <hyperlink ref="F235" r:id="rId509"/>
    <hyperlink ref="F236" r:id="rId510"/>
    <hyperlink ref="F237" r:id="rId511"/>
    <hyperlink ref="F238" r:id="rId512"/>
    <hyperlink ref="G234" r:id="rId513"/>
    <hyperlink ref="G235" r:id="rId514"/>
    <hyperlink ref="G236" r:id="rId515"/>
    <hyperlink ref="G237" r:id="rId516"/>
    <hyperlink ref="G238" r:id="rId517"/>
    <hyperlink ref="F97" r:id="rId518"/>
    <hyperlink ref="G97" r:id="rId519"/>
    <hyperlink ref="G253" r:id="rId520"/>
    <hyperlink ref="G254" r:id="rId521"/>
    <hyperlink ref="G255" r:id="rId522"/>
    <hyperlink ref="G256" r:id="rId523"/>
    <hyperlink ref="G257" r:id="rId524"/>
    <hyperlink ref="G258" r:id="rId525"/>
    <hyperlink ref="G259" r:id="rId526"/>
    <hyperlink ref="G260" r:id="rId527"/>
    <hyperlink ref="G261" r:id="rId528"/>
    <hyperlink ref="G262" r:id="rId529"/>
    <hyperlink ref="G301" r:id="rId530"/>
    <hyperlink ref="F301" r:id="rId531"/>
    <hyperlink ref="F299" r:id="rId532"/>
    <hyperlink ref="G299" r:id="rId533"/>
    <hyperlink ref="F292" r:id="rId534"/>
    <hyperlink ref="F293" r:id="rId535"/>
    <hyperlink ref="F294" r:id="rId536"/>
    <hyperlink ref="F295" r:id="rId537"/>
    <hyperlink ref="F296" r:id="rId538"/>
    <hyperlink ref="F297" r:id="rId539"/>
    <hyperlink ref="F298" r:id="rId540"/>
    <hyperlink ref="G292" r:id="rId541"/>
    <hyperlink ref="G293" r:id="rId542"/>
    <hyperlink ref="G294" r:id="rId543"/>
    <hyperlink ref="G295" r:id="rId544"/>
    <hyperlink ref="G296" r:id="rId545"/>
    <hyperlink ref="G297" r:id="rId546"/>
    <hyperlink ref="G298" r:id="rId547"/>
    <hyperlink ref="F239" r:id="rId548"/>
    <hyperlink ref="G239" r:id="rId549"/>
    <hyperlink ref="A1" location="Contents!A1" display="GO TO CONTENTS"/>
  </hyperlinks>
  <pageMargins left="0.75" right="0.75" top="1" bottom="1" header="0.5" footer="0.5"/>
  <pageSetup paperSize="9" orientation="portrait" horizontalDpi="4294967292" verticalDpi="4294967292"/>
  <drawing r:id="rId55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30" sqref="A27:D30"/>
    </sheetView>
  </sheetViews>
  <sheetFormatPr defaultColWidth="11" defaultRowHeight="15.75" x14ac:dyDescent="0.25"/>
  <cols>
    <col min="1" max="1" width="35.375" customWidth="1"/>
    <col min="6" max="6" width="50.5" customWidth="1"/>
  </cols>
  <sheetData>
    <row r="1" spans="1:4" ht="31.5" x14ac:dyDescent="0.5">
      <c r="A1" s="133" t="s">
        <v>1313</v>
      </c>
      <c r="B1" s="133"/>
      <c r="C1" s="133"/>
      <c r="D1" s="133"/>
    </row>
    <row r="2" spans="1:4" ht="31.5" x14ac:dyDescent="0.5">
      <c r="A2" s="121"/>
      <c r="B2" s="121"/>
      <c r="C2" s="121"/>
      <c r="D2" s="121"/>
    </row>
    <row r="3" spans="1:4" x14ac:dyDescent="0.25">
      <c r="A3" s="4" t="s">
        <v>988</v>
      </c>
    </row>
    <row r="5" spans="1:4" x14ac:dyDescent="0.25">
      <c r="A5" s="27"/>
      <c r="B5" s="16" t="s">
        <v>978</v>
      </c>
      <c r="C5" s="16" t="s">
        <v>976</v>
      </c>
      <c r="D5" s="16" t="s">
        <v>977</v>
      </c>
    </row>
    <row r="6" spans="1:4" x14ac:dyDescent="0.25">
      <c r="A6" s="16" t="s">
        <v>609</v>
      </c>
      <c r="B6" s="65">
        <f>AVERAGE('Main Sheet'!W3:W984)</f>
        <v>29.46586538461538</v>
      </c>
      <c r="C6" s="27">
        <f>COUNTIF('Main Sheet'!W3:W315,"&gt;29.13")</f>
        <v>120</v>
      </c>
      <c r="D6" s="27">
        <f>COUNTIF('Main Sheet'!W3:W315,"&lt;29.13")</f>
        <v>192</v>
      </c>
    </row>
    <row r="7" spans="1:4" x14ac:dyDescent="0.25">
      <c r="A7" s="16" t="s">
        <v>611</v>
      </c>
      <c r="B7" s="65">
        <f>AVERAGE('Main Sheet'!X3:X984)</f>
        <v>224.69067524115752</v>
      </c>
      <c r="C7" s="27">
        <f>COUNTIF('Main Sheet'!X3:X316,"&gt;221.83")</f>
        <v>111</v>
      </c>
      <c r="D7" s="27">
        <f>COUNTIF('Main Sheet'!X3:X316,"&lt;221.83")</f>
        <v>200</v>
      </c>
    </row>
    <row r="8" spans="1:4" x14ac:dyDescent="0.25">
      <c r="A8" s="16" t="s">
        <v>610</v>
      </c>
      <c r="B8" s="65">
        <f>AVERAGE('Main Sheet'!Y3:Y984)</f>
        <v>1085.8032258064516</v>
      </c>
      <c r="C8" s="27">
        <f>COUNTIF('Main Sheet'!Y3:Y317,"&gt;1070.42")</f>
        <v>117</v>
      </c>
      <c r="D8" s="27">
        <f>COUNTIF('Main Sheet'!Y3:Y317,"&lt;1070.42")</f>
        <v>193</v>
      </c>
    </row>
    <row r="10" spans="1:4" x14ac:dyDescent="0.25">
      <c r="A10" t="s">
        <v>612</v>
      </c>
      <c r="B10" s="5">
        <f>AVERAGE('Main Sheet'!P3:P984)</f>
        <v>89.151821858870434</v>
      </c>
    </row>
    <row r="11" spans="1:4" x14ac:dyDescent="0.25">
      <c r="B11" s="5"/>
    </row>
    <row r="12" spans="1:4" x14ac:dyDescent="0.25">
      <c r="A12" s="27"/>
      <c r="B12" s="16" t="s">
        <v>978</v>
      </c>
      <c r="C12" s="16" t="s">
        <v>976</v>
      </c>
      <c r="D12" s="16" t="s">
        <v>977</v>
      </c>
    </row>
    <row r="13" spans="1:4" x14ac:dyDescent="0.25">
      <c r="A13" s="16" t="s">
        <v>788</v>
      </c>
      <c r="B13" s="65">
        <f>AVERAGE('Main Sheet'!Z3:Z984)</f>
        <v>0.4539072799649308</v>
      </c>
      <c r="C13" s="27">
        <f>COUNTIF('Main Sheet'!$Z$3:$Z$313,"&gt;0.45")</f>
        <v>109</v>
      </c>
      <c r="D13" s="27">
        <f>COUNTIF('Main Sheet'!$Z$3:$Z$313,"&lt;0.45")</f>
        <v>192</v>
      </c>
    </row>
    <row r="14" spans="1:4" x14ac:dyDescent="0.25">
      <c r="A14" s="16" t="s">
        <v>789</v>
      </c>
      <c r="B14" s="65">
        <f>AVERAGE('Main Sheet'!AA3:AA984)</f>
        <v>3.3406737716154207</v>
      </c>
      <c r="C14" s="27">
        <f>COUNTIF('Main Sheet'!$AA$3:$AA$313,"&gt;3.30")</f>
        <v>115</v>
      </c>
      <c r="D14" s="27">
        <f>COUNTIF('Main Sheet'!$AA$3:$AA$313,"&lt;3.30")</f>
        <v>186</v>
      </c>
    </row>
    <row r="15" spans="1:4" x14ac:dyDescent="0.25">
      <c r="A15" s="16" t="s">
        <v>790</v>
      </c>
      <c r="B15" s="65">
        <f>AVERAGE('Main Sheet'!AB3:AB984)</f>
        <v>16.159604478514467</v>
      </c>
      <c r="C15" s="27">
        <f>COUNTIF('Main Sheet'!$AB$3:$AB$313,"&gt;16.04")</f>
        <v>110</v>
      </c>
      <c r="D15" s="27">
        <f>COUNTIF('Main Sheet'!$AB$3:$AB$313,"&lt;16.04")</f>
        <v>190</v>
      </c>
    </row>
    <row r="18" spans="1:4" x14ac:dyDescent="0.25">
      <c r="A18" s="118" t="s">
        <v>987</v>
      </c>
    </row>
    <row r="20" spans="1:4" x14ac:dyDescent="0.25">
      <c r="A20" s="27"/>
      <c r="B20" s="16" t="s">
        <v>978</v>
      </c>
      <c r="C20" s="16" t="s">
        <v>976</v>
      </c>
      <c r="D20" s="16" t="s">
        <v>977</v>
      </c>
    </row>
    <row r="21" spans="1:4" x14ac:dyDescent="0.25">
      <c r="A21" s="16" t="s">
        <v>609</v>
      </c>
      <c r="B21" s="65">
        <f>AVERAGE('Removing differentials &gt;+-2000'!$W$3:$W$350)</f>
        <v>27.171688741721848</v>
      </c>
      <c r="C21" s="27">
        <f>COUNTIF('Removing differentials &gt;+-2000'!$W$3:$W$327,"&gt;26.78")</f>
        <v>139</v>
      </c>
      <c r="D21" s="27">
        <f>COUNTIF('Removing differentials &gt;+-2000'!$W$3:$W$327,"&lt;26.78")</f>
        <v>163</v>
      </c>
    </row>
    <row r="22" spans="1:4" x14ac:dyDescent="0.25">
      <c r="A22" s="16" t="s">
        <v>611</v>
      </c>
      <c r="B22" s="65">
        <f>AVERAGE('Removing differentials &gt;+-2000'!$X$3:$X$350)</f>
        <v>205.62516556291391</v>
      </c>
      <c r="C22" s="27">
        <f>COUNTIF('Removing differentials &gt;+-2000'!$X$3:$X$327,"&gt;202.31")</f>
        <v>120</v>
      </c>
      <c r="D22" s="27">
        <f>COUNTIF('Removing differentials &gt;+-2000'!$X$3:$X$327,"&lt;202.31")</f>
        <v>182</v>
      </c>
    </row>
    <row r="23" spans="1:4" x14ac:dyDescent="0.25">
      <c r="A23" s="16" t="s">
        <v>610</v>
      </c>
      <c r="B23" s="65">
        <f>AVERAGE('Removing differentials &gt;+-2000'!$Y$3:$Y$350)</f>
        <v>993.14238410596022</v>
      </c>
      <c r="C23" s="27">
        <f>COUNTIF('Removing differentials &gt;+-2000'!$Y$3:$Y$327,"&gt;976.10")</f>
        <v>148</v>
      </c>
      <c r="D23" s="27">
        <f>COUNTIF('Removing differentials &gt;+-2000'!$Y$3:$Y$327,"&lt;976.10")</f>
        <v>154</v>
      </c>
    </row>
    <row r="25" spans="1:4" x14ac:dyDescent="0.25">
      <c r="A25" t="s">
        <v>612</v>
      </c>
      <c r="B25" s="5">
        <f>AVERAGE('Removing differentials &gt;+-2000'!P3:P996)</f>
        <v>87.225142406530594</v>
      </c>
    </row>
    <row r="26" spans="1:4" x14ac:dyDescent="0.25">
      <c r="B26" s="5"/>
    </row>
    <row r="27" spans="1:4" x14ac:dyDescent="0.25">
      <c r="A27" s="27"/>
      <c r="B27" s="16" t="s">
        <v>978</v>
      </c>
      <c r="C27" s="16" t="s">
        <v>976</v>
      </c>
      <c r="D27" s="16" t="s">
        <v>977</v>
      </c>
    </row>
    <row r="28" spans="1:4" x14ac:dyDescent="0.25">
      <c r="A28" s="16" t="s">
        <v>788</v>
      </c>
      <c r="B28" s="65">
        <f>AVERAGE('Removing differentials &gt;+-2000'!$Z$3:$Z$352)</f>
        <v>0.441283154713837</v>
      </c>
      <c r="C28" s="27">
        <f>COUNTIF('Removing differentials &gt;+-2000'!$Z$3:$Z$327,"&gt;0.44")</f>
        <v>111</v>
      </c>
      <c r="D28" s="27">
        <f>COUNTIF('Removing differentials &gt;+-2000'!$Z$3:$Z$327,"&lt;0.44")</f>
        <v>182</v>
      </c>
    </row>
    <row r="29" spans="1:4" x14ac:dyDescent="0.25">
      <c r="A29" s="16" t="s">
        <v>789</v>
      </c>
      <c r="B29" s="65">
        <f>AVERAGE('Removing differentials &gt;+-2000'!$AA$3:$AA$352)</f>
        <v>3.2320954421973869</v>
      </c>
      <c r="C29" s="27">
        <f>COUNTIF('Removing differentials &gt;+-2000'!$AA$3:$AA$327,"&gt;3.21")</f>
        <v>109</v>
      </c>
      <c r="D29" s="27">
        <f>COUNTIF('Removing differentials &gt;+-2000'!$AA$3:$AA$327,"&lt;3.21")</f>
        <v>184</v>
      </c>
    </row>
    <row r="30" spans="1:4" x14ac:dyDescent="0.25">
      <c r="A30" s="16" t="s">
        <v>790</v>
      </c>
      <c r="B30" s="65">
        <f>AVERAGE('Removing differentials &gt;+-2000'!$AB$3:$AB$352)</f>
        <v>15.730753973843449</v>
      </c>
      <c r="C30" s="27">
        <f>COUNTIF('Removing differentials &gt;+-2000'!$AB$3:$AB$327,"&gt;15.64")</f>
        <v>107</v>
      </c>
      <c r="D30" s="27">
        <f>COUNTIF('Removing differentials &gt;+-2000'!$AB$3:$AB$327,"&lt;15.64")</f>
        <v>185</v>
      </c>
    </row>
  </sheetData>
  <mergeCells count="1">
    <mergeCell ref="A1:D1"/>
  </mergeCells>
  <hyperlinks>
    <hyperlink ref="A1" location="Contents!A1" display="GO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5" sqref="A5"/>
    </sheetView>
  </sheetViews>
  <sheetFormatPr defaultColWidth="11" defaultRowHeight="15.75" x14ac:dyDescent="0.25"/>
  <cols>
    <col min="1" max="1" width="129.5" customWidth="1"/>
  </cols>
  <sheetData>
    <row r="1" spans="1:1" x14ac:dyDescent="0.25">
      <c r="A1" t="s">
        <v>151</v>
      </c>
    </row>
    <row r="2" spans="1:1" x14ac:dyDescent="0.25">
      <c r="A2" t="s">
        <v>411</v>
      </c>
    </row>
    <row r="3" spans="1:1" x14ac:dyDescent="0.25">
      <c r="A3" t="s">
        <v>282</v>
      </c>
    </row>
    <row r="4" spans="1:1" x14ac:dyDescent="0.25">
      <c r="A4" t="s">
        <v>412</v>
      </c>
    </row>
    <row r="5" spans="1:1" x14ac:dyDescent="0.25">
      <c r="A5" t="s">
        <v>938</v>
      </c>
    </row>
    <row r="8" spans="1:1" x14ac:dyDescent="0.25">
      <c r="A8" s="4" t="s">
        <v>606</v>
      </c>
    </row>
    <row r="9" spans="1:1" x14ac:dyDescent="0.25">
      <c r="A9" t="s">
        <v>605</v>
      </c>
    </row>
    <row r="10" spans="1:1" x14ac:dyDescent="0.25">
      <c r="A10" t="s">
        <v>607</v>
      </c>
    </row>
    <row r="11" spans="1:1" x14ac:dyDescent="0.25">
      <c r="A11" t="s">
        <v>608</v>
      </c>
    </row>
    <row r="13" spans="1:1" x14ac:dyDescent="0.25">
      <c r="A13" s="126" t="s">
        <v>621</v>
      </c>
    </row>
    <row r="14" spans="1:1" x14ac:dyDescent="0.25">
      <c r="A14" s="127" t="s">
        <v>622</v>
      </c>
    </row>
    <row r="15" spans="1:1" x14ac:dyDescent="0.25">
      <c r="A15" s="4"/>
    </row>
    <row r="18" spans="1:8" ht="31.5" x14ac:dyDescent="0.5">
      <c r="A18" s="133" t="s">
        <v>1313</v>
      </c>
      <c r="B18" s="133"/>
      <c r="C18" s="133"/>
      <c r="D18" s="133"/>
      <c r="E18" s="133"/>
      <c r="F18" s="133"/>
      <c r="G18" s="133"/>
      <c r="H18" s="133"/>
    </row>
  </sheetData>
  <mergeCells count="1">
    <mergeCell ref="A18:H18"/>
  </mergeCells>
  <hyperlinks>
    <hyperlink ref="A18" location="Contents!A1" display="GO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8"/>
  <sheetViews>
    <sheetView zoomScale="125" zoomScaleNormal="125" zoomScalePageLayoutView="125" workbookViewId="0">
      <pane xSplit="1" ySplit="2" topLeftCell="B247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75" x14ac:dyDescent="0.25"/>
  <cols>
    <col min="1" max="1" width="41" customWidth="1"/>
    <col min="2" max="2" width="28.625" customWidth="1"/>
    <col min="3" max="4" width="10.875" customWidth="1"/>
    <col min="5" max="5" width="27.375" customWidth="1"/>
    <col min="6" max="6" width="32.125" customWidth="1"/>
    <col min="7" max="8" width="33.125" customWidth="1"/>
    <col min="9" max="9" width="28.125" customWidth="1"/>
    <col min="10" max="10" width="56.5" customWidth="1"/>
    <col min="11" max="12" width="26.875" customWidth="1"/>
    <col min="13" max="13" width="26.875" style="5" customWidth="1"/>
    <col min="14" max="15" width="26.875" customWidth="1"/>
    <col min="16" max="16" width="26.875" style="5" customWidth="1"/>
    <col min="17" max="22" width="26.875" customWidth="1"/>
    <col min="23" max="23" width="26.875" style="2" customWidth="1"/>
    <col min="24" max="25" width="26.875" style="3" customWidth="1"/>
    <col min="26" max="27" width="26.875" style="8" customWidth="1"/>
    <col min="28" max="34" width="26.875" style="2" customWidth="1"/>
    <col min="35" max="35" width="68" customWidth="1"/>
  </cols>
  <sheetData>
    <row r="1" spans="1:35" ht="31.5" x14ac:dyDescent="0.5">
      <c r="A1" s="119" t="s">
        <v>1313</v>
      </c>
      <c r="B1" s="134" t="s">
        <v>1327</v>
      </c>
      <c r="C1" s="134"/>
      <c r="D1" s="134"/>
      <c r="E1" s="134"/>
      <c r="F1" s="134"/>
      <c r="G1" s="134"/>
      <c r="H1" s="134"/>
      <c r="I1" s="134" t="s">
        <v>1322</v>
      </c>
      <c r="J1" s="134"/>
      <c r="K1" s="134"/>
      <c r="L1" s="134"/>
      <c r="M1" s="134"/>
      <c r="N1" s="134"/>
      <c r="O1" s="134"/>
      <c r="P1" s="134"/>
      <c r="Q1" s="134" t="s">
        <v>985</v>
      </c>
      <c r="R1" s="134"/>
      <c r="S1" s="134"/>
      <c r="T1" s="134"/>
      <c r="U1" s="134"/>
      <c r="V1" s="134"/>
      <c r="W1" s="135" t="s">
        <v>1323</v>
      </c>
      <c r="X1" s="135"/>
      <c r="Y1" s="135"/>
      <c r="Z1" s="136" t="s">
        <v>1324</v>
      </c>
      <c r="AA1" s="136"/>
      <c r="AB1" s="136"/>
      <c r="AC1" s="124" t="s">
        <v>1325</v>
      </c>
      <c r="AD1" s="66"/>
      <c r="AE1" s="66"/>
      <c r="AF1" s="66"/>
      <c r="AG1" s="66"/>
      <c r="AH1" s="66"/>
      <c r="AI1" s="125" t="s">
        <v>6</v>
      </c>
    </row>
    <row r="2" spans="1:35" s="4" customFormat="1" x14ac:dyDescent="0.25">
      <c r="A2" s="16" t="s">
        <v>0</v>
      </c>
      <c r="B2" s="16" t="s">
        <v>1</v>
      </c>
      <c r="C2" s="16" t="s">
        <v>2</v>
      </c>
      <c r="D2" s="16" t="s">
        <v>33</v>
      </c>
      <c r="E2" s="16" t="s">
        <v>3</v>
      </c>
      <c r="F2" s="16" t="s">
        <v>5</v>
      </c>
      <c r="G2" s="16" t="s">
        <v>4</v>
      </c>
      <c r="H2" s="101" t="s">
        <v>23</v>
      </c>
      <c r="I2" s="74" t="s">
        <v>289</v>
      </c>
      <c r="J2" s="16" t="s">
        <v>940</v>
      </c>
      <c r="K2" s="16" t="s">
        <v>15</v>
      </c>
      <c r="L2" s="16" t="s">
        <v>16</v>
      </c>
      <c r="M2" s="17" t="s">
        <v>19</v>
      </c>
      <c r="N2" s="16" t="s">
        <v>17</v>
      </c>
      <c r="O2" s="16" t="s">
        <v>18</v>
      </c>
      <c r="P2" s="110" t="s">
        <v>20</v>
      </c>
      <c r="Q2" s="74" t="s">
        <v>13</v>
      </c>
      <c r="R2" s="16" t="s">
        <v>26</v>
      </c>
      <c r="S2" s="16" t="s">
        <v>27</v>
      </c>
      <c r="T2" s="16" t="s">
        <v>31</v>
      </c>
      <c r="U2" s="16" t="s">
        <v>50</v>
      </c>
      <c r="V2" s="91" t="s">
        <v>52</v>
      </c>
      <c r="W2" s="82" t="s">
        <v>25</v>
      </c>
      <c r="X2" s="19" t="s">
        <v>163</v>
      </c>
      <c r="Y2" s="19" t="s">
        <v>164</v>
      </c>
      <c r="Z2" s="20" t="s">
        <v>22</v>
      </c>
      <c r="AA2" s="20" t="s">
        <v>21</v>
      </c>
      <c r="AB2" s="68" t="s">
        <v>54</v>
      </c>
      <c r="AC2" s="72" t="s">
        <v>979</v>
      </c>
      <c r="AD2" s="18" t="s">
        <v>980</v>
      </c>
      <c r="AE2" s="18" t="s">
        <v>981</v>
      </c>
      <c r="AF2" s="18" t="s">
        <v>982</v>
      </c>
      <c r="AG2" s="18" t="s">
        <v>983</v>
      </c>
      <c r="AH2" s="68" t="s">
        <v>984</v>
      </c>
      <c r="AI2" s="74" t="s">
        <v>6</v>
      </c>
    </row>
    <row r="3" spans="1:35" x14ac:dyDescent="0.25">
      <c r="A3" s="21" t="s">
        <v>38</v>
      </c>
      <c r="B3" s="21" t="s">
        <v>901</v>
      </c>
      <c r="C3" s="22" t="s">
        <v>39</v>
      </c>
      <c r="D3" s="23"/>
      <c r="E3" s="24" t="s">
        <v>40</v>
      </c>
      <c r="F3" s="25" t="s">
        <v>41</v>
      </c>
      <c r="G3" s="26" t="s">
        <v>902</v>
      </c>
      <c r="H3" s="102"/>
      <c r="I3" s="75" t="s">
        <v>127</v>
      </c>
      <c r="J3" s="27" t="str">
        <f t="shared" ref="J3:J61" si="0">A3&amp;": "&amp;I3</f>
        <v>3 Mills Studios: Studio 1</v>
      </c>
      <c r="K3" s="28">
        <f t="shared" ref="K3:K12" si="1">N3*3.2808399</f>
        <v>35.761154910000002</v>
      </c>
      <c r="L3" s="28">
        <f t="shared" ref="L3:L12" si="2">O3*3.2808399</f>
        <v>21.325459350000003</v>
      </c>
      <c r="M3" s="29">
        <f t="shared" ref="M3:M25" si="3">K3*L3</f>
        <v>762.623055342258</v>
      </c>
      <c r="N3" s="30">
        <v>10.9</v>
      </c>
      <c r="O3" s="30">
        <v>6.5</v>
      </c>
      <c r="P3" s="111">
        <f t="shared" ref="P3:P25" si="4">N3*O3</f>
        <v>70.850000000000009</v>
      </c>
      <c r="Q3" s="75" t="s">
        <v>28</v>
      </c>
      <c r="R3" s="23" t="s">
        <v>28</v>
      </c>
      <c r="S3" s="23" t="s">
        <v>28</v>
      </c>
      <c r="T3" s="23" t="s">
        <v>28</v>
      </c>
      <c r="U3" s="23" t="s">
        <v>28</v>
      </c>
      <c r="V3" s="92" t="s">
        <v>28</v>
      </c>
      <c r="W3" s="83">
        <f t="shared" ref="W3:W13" si="5">X3/8</f>
        <v>31.25</v>
      </c>
      <c r="X3" s="32">
        <v>250</v>
      </c>
      <c r="Y3" s="32">
        <v>1000</v>
      </c>
      <c r="Z3" s="33">
        <f t="shared" ref="Z3:Z25" si="6">W3/P3</f>
        <v>0.44107268877911077</v>
      </c>
      <c r="AA3" s="33">
        <f t="shared" ref="AA3:AA25" si="7">X3/P3</f>
        <v>3.5285815102328861</v>
      </c>
      <c r="AB3" s="69">
        <f t="shared" ref="AB3:AB25" si="8">Y3/P3</f>
        <v>14.114326040931545</v>
      </c>
      <c r="AC3" s="73">
        <f>W3-'Headline Stats'!$B$6</f>
        <v>1.7841346153846196</v>
      </c>
      <c r="AD3" s="34">
        <f>X3-'Headline Stats'!$B$7</f>
        <v>25.309324758842479</v>
      </c>
      <c r="AE3" s="34">
        <f>Y3-'Headline Stats'!$B$8</f>
        <v>-85.803225806451564</v>
      </c>
      <c r="AF3" s="34">
        <f>Z3-'Headline Stats'!$B$13</f>
        <v>-1.2834591185820032E-2</v>
      </c>
      <c r="AG3" s="34">
        <f>AA3-'Headline Stats'!$B$14</f>
        <v>0.18790773861746546</v>
      </c>
      <c r="AH3" s="69">
        <f>AB3-'Headline Stats'!$B$15</f>
        <v>-2.0452784375829225</v>
      </c>
      <c r="AI3" s="75"/>
    </row>
    <row r="4" spans="1:35" x14ac:dyDescent="0.25">
      <c r="A4" s="21" t="s">
        <v>38</v>
      </c>
      <c r="B4" s="21" t="s">
        <v>901</v>
      </c>
      <c r="C4" s="22" t="s">
        <v>39</v>
      </c>
      <c r="D4" s="23"/>
      <c r="E4" s="24" t="s">
        <v>40</v>
      </c>
      <c r="F4" s="25" t="s">
        <v>41</v>
      </c>
      <c r="G4" s="26" t="s">
        <v>902</v>
      </c>
      <c r="H4" s="102"/>
      <c r="I4" s="75" t="s">
        <v>128</v>
      </c>
      <c r="J4" s="27" t="str">
        <f t="shared" si="0"/>
        <v>3 Mills Studios: Studio 2</v>
      </c>
      <c r="K4" s="28">
        <f t="shared" si="1"/>
        <v>38.057742840000003</v>
      </c>
      <c r="L4" s="28">
        <f t="shared" si="2"/>
        <v>22.637795310000001</v>
      </c>
      <c r="M4" s="29">
        <f t="shared" si="3"/>
        <v>861.54339237253816</v>
      </c>
      <c r="N4" s="23">
        <v>11.6</v>
      </c>
      <c r="O4" s="23">
        <v>6.9</v>
      </c>
      <c r="P4" s="111">
        <f t="shared" si="4"/>
        <v>80.040000000000006</v>
      </c>
      <c r="Q4" s="75" t="s">
        <v>28</v>
      </c>
      <c r="R4" s="23" t="s">
        <v>28</v>
      </c>
      <c r="S4" s="23" t="s">
        <v>28</v>
      </c>
      <c r="T4" s="23" t="s">
        <v>28</v>
      </c>
      <c r="U4" s="23" t="s">
        <v>28</v>
      </c>
      <c r="V4" s="92" t="s">
        <v>28</v>
      </c>
      <c r="W4" s="83">
        <f t="shared" si="5"/>
        <v>31.25</v>
      </c>
      <c r="X4" s="32">
        <v>250</v>
      </c>
      <c r="Y4" s="32">
        <v>1000</v>
      </c>
      <c r="Z4" s="33">
        <f t="shared" si="6"/>
        <v>0.39042978510744625</v>
      </c>
      <c r="AA4" s="33">
        <f t="shared" si="7"/>
        <v>3.12343828085957</v>
      </c>
      <c r="AB4" s="69">
        <f t="shared" si="8"/>
        <v>12.49375312343828</v>
      </c>
      <c r="AC4" s="73">
        <f>W4-'Headline Stats'!$B$6</f>
        <v>1.7841346153846196</v>
      </c>
      <c r="AD4" s="34">
        <f>X4-'Headline Stats'!$B$7</f>
        <v>25.309324758842479</v>
      </c>
      <c r="AE4" s="34">
        <f>Y4-'Headline Stats'!$B$8</f>
        <v>-85.803225806451564</v>
      </c>
      <c r="AF4" s="34">
        <f>Z4-'Headline Stats'!$B$13</f>
        <v>-6.3477494857484551E-2</v>
      </c>
      <c r="AG4" s="34">
        <f>AA4-'Headline Stats'!$B$14</f>
        <v>-0.21723549075585069</v>
      </c>
      <c r="AH4" s="69">
        <f>AB4-'Headline Stats'!$B$15</f>
        <v>-3.6658513550761871</v>
      </c>
      <c r="AI4" s="75"/>
    </row>
    <row r="5" spans="1:35" x14ac:dyDescent="0.25">
      <c r="A5" s="21" t="s">
        <v>38</v>
      </c>
      <c r="B5" s="21" t="s">
        <v>901</v>
      </c>
      <c r="C5" s="22" t="s">
        <v>39</v>
      </c>
      <c r="D5" s="23"/>
      <c r="E5" s="24" t="s">
        <v>40</v>
      </c>
      <c r="F5" s="25" t="s">
        <v>41</v>
      </c>
      <c r="G5" s="26" t="s">
        <v>902</v>
      </c>
      <c r="H5" s="102"/>
      <c r="I5" s="75" t="s">
        <v>114</v>
      </c>
      <c r="J5" s="27" t="str">
        <f t="shared" si="0"/>
        <v>3 Mills Studios: Studio 3</v>
      </c>
      <c r="K5" s="28">
        <f t="shared" si="1"/>
        <v>15.09186354</v>
      </c>
      <c r="L5" s="28">
        <f t="shared" si="2"/>
        <v>18.044619449999999</v>
      </c>
      <c r="M5" s="29">
        <f t="shared" si="3"/>
        <v>272.32693437062983</v>
      </c>
      <c r="N5" s="23">
        <v>4.5999999999999996</v>
      </c>
      <c r="O5" s="23">
        <v>5.5</v>
      </c>
      <c r="P5" s="111">
        <f t="shared" si="4"/>
        <v>25.299999999999997</v>
      </c>
      <c r="Q5" s="75" t="s">
        <v>28</v>
      </c>
      <c r="R5" s="23" t="s">
        <v>28</v>
      </c>
      <c r="S5" s="23" t="s">
        <v>28</v>
      </c>
      <c r="T5" s="23" t="s">
        <v>28</v>
      </c>
      <c r="U5" s="23" t="s">
        <v>28</v>
      </c>
      <c r="V5" s="92" t="s">
        <v>28</v>
      </c>
      <c r="W5" s="83">
        <f t="shared" si="5"/>
        <v>15.625</v>
      </c>
      <c r="X5" s="32">
        <v>125</v>
      </c>
      <c r="Y5" s="32">
        <v>450</v>
      </c>
      <c r="Z5" s="33">
        <f t="shared" si="6"/>
        <v>0.61758893280632421</v>
      </c>
      <c r="AA5" s="33">
        <f t="shared" si="7"/>
        <v>4.9407114624505937</v>
      </c>
      <c r="AB5" s="69">
        <f t="shared" si="8"/>
        <v>17.786561264822137</v>
      </c>
      <c r="AC5" s="73">
        <f>W5-'Headline Stats'!$B$6</f>
        <v>-13.84086538461538</v>
      </c>
      <c r="AD5" s="34">
        <f>X5-'Headline Stats'!$B$7</f>
        <v>-99.690675241157521</v>
      </c>
      <c r="AE5" s="34">
        <f>Y5-'Headline Stats'!$B$8</f>
        <v>-635.80322580645156</v>
      </c>
      <c r="AF5" s="34">
        <f>Z5-'Headline Stats'!$B$13</f>
        <v>0.16368165284139341</v>
      </c>
      <c r="AG5" s="34">
        <f>AA5-'Headline Stats'!$B$14</f>
        <v>1.600037690835173</v>
      </c>
      <c r="AH5" s="69">
        <f>AB5-'Headline Stats'!$B$15</f>
        <v>1.6269567863076695</v>
      </c>
      <c r="AI5" s="75"/>
    </row>
    <row r="6" spans="1:35" x14ac:dyDescent="0.25">
      <c r="A6" s="21" t="s">
        <v>38</v>
      </c>
      <c r="B6" s="21" t="s">
        <v>901</v>
      </c>
      <c r="C6" s="22" t="s">
        <v>39</v>
      </c>
      <c r="D6" s="23"/>
      <c r="E6" s="24" t="s">
        <v>40</v>
      </c>
      <c r="F6" s="25" t="s">
        <v>41</v>
      </c>
      <c r="G6" s="26" t="s">
        <v>902</v>
      </c>
      <c r="H6" s="102"/>
      <c r="I6" s="75" t="s">
        <v>129</v>
      </c>
      <c r="J6" s="27" t="str">
        <f t="shared" si="0"/>
        <v>3 Mills Studios: Studio 4</v>
      </c>
      <c r="K6" s="28">
        <f t="shared" si="1"/>
        <v>33.661417374000003</v>
      </c>
      <c r="L6" s="28">
        <f t="shared" si="2"/>
        <v>22.637795310000001</v>
      </c>
      <c r="M6" s="29">
        <f t="shared" si="3"/>
        <v>762.02027635708987</v>
      </c>
      <c r="N6" s="23">
        <v>10.26</v>
      </c>
      <c r="O6" s="23">
        <v>6.9</v>
      </c>
      <c r="P6" s="111">
        <f t="shared" si="4"/>
        <v>70.793999999999997</v>
      </c>
      <c r="Q6" s="75" t="s">
        <v>28</v>
      </c>
      <c r="R6" s="23" t="s">
        <v>28</v>
      </c>
      <c r="S6" s="23" t="s">
        <v>28</v>
      </c>
      <c r="T6" s="23" t="s">
        <v>28</v>
      </c>
      <c r="U6" s="23" t="s">
        <v>28</v>
      </c>
      <c r="V6" s="92" t="s">
        <v>28</v>
      </c>
      <c r="W6" s="83">
        <f t="shared" si="5"/>
        <v>21.875</v>
      </c>
      <c r="X6" s="32">
        <v>175</v>
      </c>
      <c r="Y6" s="32">
        <v>700</v>
      </c>
      <c r="Z6" s="33">
        <f t="shared" si="6"/>
        <v>0.30899511258016216</v>
      </c>
      <c r="AA6" s="33">
        <f t="shared" si="7"/>
        <v>2.4719609006412973</v>
      </c>
      <c r="AB6" s="69">
        <f t="shared" si="8"/>
        <v>9.887843602565189</v>
      </c>
      <c r="AC6" s="73">
        <f>W6-'Headline Stats'!$B$6</f>
        <v>-7.5908653846153804</v>
      </c>
      <c r="AD6" s="34">
        <f>X6-'Headline Stats'!$B$7</f>
        <v>-49.690675241157521</v>
      </c>
      <c r="AE6" s="34">
        <f>Y6-'Headline Stats'!$B$8</f>
        <v>-385.80322580645156</v>
      </c>
      <c r="AF6" s="34">
        <f>Z6-'Headline Stats'!$B$13</f>
        <v>-0.14491216738476864</v>
      </c>
      <c r="AG6" s="34">
        <f>AA6-'Headline Stats'!$B$14</f>
        <v>-0.86871287097412342</v>
      </c>
      <c r="AH6" s="69">
        <f>AB6-'Headline Stats'!$B$15</f>
        <v>-6.271760875949278</v>
      </c>
      <c r="AI6" s="75"/>
    </row>
    <row r="7" spans="1:35" x14ac:dyDescent="0.25">
      <c r="A7" s="21" t="s">
        <v>38</v>
      </c>
      <c r="B7" s="21" t="s">
        <v>901</v>
      </c>
      <c r="C7" s="22" t="s">
        <v>39</v>
      </c>
      <c r="D7" s="23"/>
      <c r="E7" s="24" t="s">
        <v>40</v>
      </c>
      <c r="F7" s="25" t="s">
        <v>41</v>
      </c>
      <c r="G7" s="26" t="s">
        <v>902</v>
      </c>
      <c r="H7" s="102"/>
      <c r="I7" s="75" t="s">
        <v>117</v>
      </c>
      <c r="J7" s="27" t="str">
        <f t="shared" si="0"/>
        <v>3 Mills Studios: Studio 5</v>
      </c>
      <c r="K7" s="28">
        <f t="shared" si="1"/>
        <v>61.975065711000006</v>
      </c>
      <c r="L7" s="28">
        <f t="shared" si="2"/>
        <v>30.839895060000003</v>
      </c>
      <c r="M7" s="29">
        <f t="shared" si="3"/>
        <v>1911.3045228638448</v>
      </c>
      <c r="N7" s="23">
        <v>18.89</v>
      </c>
      <c r="O7" s="23">
        <v>9.4</v>
      </c>
      <c r="P7" s="111">
        <f t="shared" si="4"/>
        <v>177.566</v>
      </c>
      <c r="Q7" s="75" t="s">
        <v>28</v>
      </c>
      <c r="R7" s="23" t="s">
        <v>28</v>
      </c>
      <c r="S7" s="23" t="s">
        <v>28</v>
      </c>
      <c r="T7" s="23" t="s">
        <v>28</v>
      </c>
      <c r="U7" s="23" t="s">
        <v>28</v>
      </c>
      <c r="V7" s="92" t="s">
        <v>28</v>
      </c>
      <c r="W7" s="83">
        <f t="shared" si="5"/>
        <v>50</v>
      </c>
      <c r="X7" s="32">
        <v>400</v>
      </c>
      <c r="Y7" s="32">
        <v>1600</v>
      </c>
      <c r="Z7" s="33">
        <f t="shared" si="6"/>
        <v>0.28158543865379632</v>
      </c>
      <c r="AA7" s="33">
        <f t="shared" si="7"/>
        <v>2.2526835092303705</v>
      </c>
      <c r="AB7" s="69">
        <f t="shared" si="8"/>
        <v>9.0107340369214821</v>
      </c>
      <c r="AC7" s="73">
        <f>W7-'Headline Stats'!$B$6</f>
        <v>20.53413461538462</v>
      </c>
      <c r="AD7" s="34">
        <f>X7-'Headline Stats'!$B$7</f>
        <v>175.30932475884248</v>
      </c>
      <c r="AE7" s="34">
        <f>Y7-'Headline Stats'!$B$8</f>
        <v>514.19677419354844</v>
      </c>
      <c r="AF7" s="34">
        <f>Z7-'Headline Stats'!$B$13</f>
        <v>-0.17232184131113448</v>
      </c>
      <c r="AG7" s="34">
        <f>AA7-'Headline Stats'!$B$14</f>
        <v>-1.0879902623850501</v>
      </c>
      <c r="AH7" s="69">
        <f>AB7-'Headline Stats'!$B$15</f>
        <v>-7.1488704415929849</v>
      </c>
      <c r="AI7" s="75"/>
    </row>
    <row r="8" spans="1:35" x14ac:dyDescent="0.25">
      <c r="A8" s="21" t="s">
        <v>38</v>
      </c>
      <c r="B8" s="21" t="s">
        <v>901</v>
      </c>
      <c r="C8" s="22" t="s">
        <v>39</v>
      </c>
      <c r="D8" s="23"/>
      <c r="E8" s="24" t="s">
        <v>40</v>
      </c>
      <c r="F8" s="25" t="s">
        <v>41</v>
      </c>
      <c r="G8" s="26" t="s">
        <v>902</v>
      </c>
      <c r="H8" s="102"/>
      <c r="I8" s="75" t="s">
        <v>247</v>
      </c>
      <c r="J8" s="27" t="str">
        <f t="shared" si="0"/>
        <v>3 Mills Studios: Studio 6</v>
      </c>
      <c r="K8" s="28">
        <f t="shared" si="1"/>
        <v>62.631233691000006</v>
      </c>
      <c r="L8" s="28">
        <f t="shared" si="2"/>
        <v>40.026246780000001</v>
      </c>
      <c r="M8" s="29">
        <f t="shared" si="3"/>
        <v>2506.8932158518164</v>
      </c>
      <c r="N8" s="23">
        <v>19.09</v>
      </c>
      <c r="O8" s="23">
        <v>12.2</v>
      </c>
      <c r="P8" s="111">
        <f t="shared" si="4"/>
        <v>232.898</v>
      </c>
      <c r="Q8" s="75" t="s">
        <v>28</v>
      </c>
      <c r="R8" s="23" t="s">
        <v>28</v>
      </c>
      <c r="S8" s="23" t="s">
        <v>28</v>
      </c>
      <c r="T8" s="23" t="s">
        <v>28</v>
      </c>
      <c r="U8" s="23" t="s">
        <v>28</v>
      </c>
      <c r="V8" s="92" t="s">
        <v>28</v>
      </c>
      <c r="W8" s="83">
        <f t="shared" si="5"/>
        <v>50</v>
      </c>
      <c r="X8" s="32">
        <v>400</v>
      </c>
      <c r="Y8" s="32">
        <v>1600</v>
      </c>
      <c r="Z8" s="33">
        <f t="shared" si="6"/>
        <v>0.21468625750328471</v>
      </c>
      <c r="AA8" s="33">
        <f t="shared" si="7"/>
        <v>1.7174900600262777</v>
      </c>
      <c r="AB8" s="69">
        <f t="shared" si="8"/>
        <v>6.8699602401051107</v>
      </c>
      <c r="AC8" s="73">
        <f>W8-'Headline Stats'!$B$6</f>
        <v>20.53413461538462</v>
      </c>
      <c r="AD8" s="34">
        <f>X8-'Headline Stats'!$B$7</f>
        <v>175.30932475884248</v>
      </c>
      <c r="AE8" s="34">
        <f>Y8-'Headline Stats'!$B$8</f>
        <v>514.19677419354844</v>
      </c>
      <c r="AF8" s="34">
        <f>Z8-'Headline Stats'!$B$13</f>
        <v>-0.23922102246164609</v>
      </c>
      <c r="AG8" s="34">
        <f>AA8-'Headline Stats'!$B$14</f>
        <v>-1.623183711589143</v>
      </c>
      <c r="AH8" s="69">
        <f>AB8-'Headline Stats'!$B$15</f>
        <v>-9.2896442384093554</v>
      </c>
      <c r="AI8" s="75"/>
    </row>
    <row r="9" spans="1:35" x14ac:dyDescent="0.25">
      <c r="A9" s="21" t="s">
        <v>38</v>
      </c>
      <c r="B9" s="21" t="s">
        <v>901</v>
      </c>
      <c r="C9" s="22" t="s">
        <v>39</v>
      </c>
      <c r="D9" s="23"/>
      <c r="E9" s="24" t="s">
        <v>40</v>
      </c>
      <c r="F9" s="25" t="s">
        <v>41</v>
      </c>
      <c r="G9" s="26" t="s">
        <v>902</v>
      </c>
      <c r="H9" s="102"/>
      <c r="I9" s="75" t="s">
        <v>518</v>
      </c>
      <c r="J9" s="27" t="str">
        <f t="shared" si="0"/>
        <v>3 Mills Studios: Studio 7</v>
      </c>
      <c r="K9" s="28">
        <f t="shared" si="1"/>
        <v>62.007874109999996</v>
      </c>
      <c r="L9" s="28">
        <f t="shared" si="2"/>
        <v>18.044619449999999</v>
      </c>
      <c r="M9" s="29">
        <f t="shared" si="3"/>
        <v>1118.9084912184574</v>
      </c>
      <c r="N9" s="23">
        <v>18.899999999999999</v>
      </c>
      <c r="O9" s="23">
        <v>5.5</v>
      </c>
      <c r="P9" s="111">
        <f t="shared" si="4"/>
        <v>103.94999999999999</v>
      </c>
      <c r="Q9" s="75" t="s">
        <v>28</v>
      </c>
      <c r="R9" s="23" t="s">
        <v>28</v>
      </c>
      <c r="S9" s="23" t="s">
        <v>28</v>
      </c>
      <c r="T9" s="23" t="s">
        <v>28</v>
      </c>
      <c r="U9" s="23" t="s">
        <v>28</v>
      </c>
      <c r="V9" s="92" t="s">
        <v>28</v>
      </c>
      <c r="W9" s="83">
        <f t="shared" si="5"/>
        <v>50</v>
      </c>
      <c r="X9" s="32">
        <v>400</v>
      </c>
      <c r="Y9" s="32">
        <v>1600</v>
      </c>
      <c r="Z9" s="33">
        <f t="shared" si="6"/>
        <v>0.48100048100048104</v>
      </c>
      <c r="AA9" s="33">
        <f t="shared" si="7"/>
        <v>3.8480038480038483</v>
      </c>
      <c r="AB9" s="69">
        <f t="shared" si="8"/>
        <v>15.392015392015393</v>
      </c>
      <c r="AC9" s="73">
        <f>W9-'Headline Stats'!$B$6</f>
        <v>20.53413461538462</v>
      </c>
      <c r="AD9" s="34">
        <f>X9-'Headline Stats'!$B$7</f>
        <v>175.30932475884248</v>
      </c>
      <c r="AE9" s="34">
        <f>Y9-'Headline Stats'!$B$8</f>
        <v>514.19677419354844</v>
      </c>
      <c r="AF9" s="34">
        <f>Z9-'Headline Stats'!$B$13</f>
        <v>2.7093201035550241E-2</v>
      </c>
      <c r="AG9" s="34">
        <f>AA9-'Headline Stats'!$B$14</f>
        <v>0.50733007638842764</v>
      </c>
      <c r="AH9" s="69">
        <f>AB9-'Headline Stats'!$B$15</f>
        <v>-0.76758908649907376</v>
      </c>
      <c r="AI9" s="75"/>
    </row>
    <row r="10" spans="1:35" x14ac:dyDescent="0.25">
      <c r="A10" s="21" t="s">
        <v>38</v>
      </c>
      <c r="B10" s="21" t="s">
        <v>901</v>
      </c>
      <c r="C10" s="22" t="s">
        <v>39</v>
      </c>
      <c r="D10" s="23"/>
      <c r="E10" s="24" t="s">
        <v>40</v>
      </c>
      <c r="F10" s="25" t="s">
        <v>41</v>
      </c>
      <c r="G10" s="26" t="s">
        <v>902</v>
      </c>
      <c r="H10" s="102"/>
      <c r="I10" s="75" t="s">
        <v>903</v>
      </c>
      <c r="J10" s="27" t="str">
        <f t="shared" si="0"/>
        <v>3 Mills Studios: Studio A</v>
      </c>
      <c r="K10" s="28">
        <f t="shared" si="1"/>
        <v>43.307086679999998</v>
      </c>
      <c r="L10" s="28">
        <f t="shared" si="2"/>
        <v>45.406824216000004</v>
      </c>
      <c r="M10" s="29">
        <f t="shared" si="3"/>
        <v>1966.4372721858351</v>
      </c>
      <c r="N10" s="23">
        <v>13.2</v>
      </c>
      <c r="O10" s="23">
        <v>13.84</v>
      </c>
      <c r="P10" s="111">
        <f t="shared" si="4"/>
        <v>182.68799999999999</v>
      </c>
      <c r="Q10" s="75" t="s">
        <v>28</v>
      </c>
      <c r="R10" s="23" t="s">
        <v>28</v>
      </c>
      <c r="S10" s="23" t="s">
        <v>28</v>
      </c>
      <c r="T10" s="23" t="s">
        <v>28</v>
      </c>
      <c r="U10" s="23" t="s">
        <v>14</v>
      </c>
      <c r="V10" s="92" t="s">
        <v>28</v>
      </c>
      <c r="W10" s="83">
        <f t="shared" si="5"/>
        <v>100</v>
      </c>
      <c r="X10" s="32">
        <v>800</v>
      </c>
      <c r="Y10" s="32">
        <v>3200</v>
      </c>
      <c r="Z10" s="33">
        <f t="shared" si="6"/>
        <v>0.54738132772814863</v>
      </c>
      <c r="AA10" s="33">
        <f t="shared" si="7"/>
        <v>4.379050621825189</v>
      </c>
      <c r="AB10" s="69">
        <f t="shared" si="8"/>
        <v>17.516202487300756</v>
      </c>
      <c r="AC10" s="73">
        <f>W10-'Headline Stats'!$B$6</f>
        <v>70.534134615384616</v>
      </c>
      <c r="AD10" s="34">
        <f>X10-'Headline Stats'!$B$7</f>
        <v>575.30932475884242</v>
      </c>
      <c r="AE10" s="34">
        <f>Y10-'Headline Stats'!$B$8</f>
        <v>2114.1967741935487</v>
      </c>
      <c r="AF10" s="34">
        <f>Z10-'Headline Stats'!$B$13</f>
        <v>9.3474047763217827E-2</v>
      </c>
      <c r="AG10" s="34">
        <f>AA10-'Headline Stats'!$B$14</f>
        <v>1.0383768502097683</v>
      </c>
      <c r="AH10" s="69">
        <f>AB10-'Headline Stats'!$B$15</f>
        <v>1.356598008786289</v>
      </c>
      <c r="AI10" s="75" t="s">
        <v>905</v>
      </c>
    </row>
    <row r="11" spans="1:35" x14ac:dyDescent="0.25">
      <c r="A11" s="21" t="s">
        <v>38</v>
      </c>
      <c r="B11" s="21" t="s">
        <v>901</v>
      </c>
      <c r="C11" s="22" t="s">
        <v>39</v>
      </c>
      <c r="D11" s="23"/>
      <c r="E11" s="24" t="s">
        <v>40</v>
      </c>
      <c r="F11" s="25" t="s">
        <v>41</v>
      </c>
      <c r="G11" s="26" t="s">
        <v>902</v>
      </c>
      <c r="H11" s="102"/>
      <c r="I11" s="75" t="s">
        <v>884</v>
      </c>
      <c r="J11" s="27" t="str">
        <f t="shared" si="0"/>
        <v>3 Mills Studios: Studio B</v>
      </c>
      <c r="K11" s="28">
        <f t="shared" si="1"/>
        <v>29.527559100000001</v>
      </c>
      <c r="L11" s="28">
        <f t="shared" si="2"/>
        <v>32.808399000000001</v>
      </c>
      <c r="M11" s="29">
        <f t="shared" si="3"/>
        <v>968.75194044888099</v>
      </c>
      <c r="N11" s="23">
        <v>9</v>
      </c>
      <c r="O11" s="23">
        <v>10</v>
      </c>
      <c r="P11" s="111">
        <f t="shared" si="4"/>
        <v>90</v>
      </c>
      <c r="Q11" s="75" t="s">
        <v>28</v>
      </c>
      <c r="R11" s="23" t="s">
        <v>28</v>
      </c>
      <c r="S11" s="23" t="s">
        <v>28</v>
      </c>
      <c r="T11" s="23" t="s">
        <v>28</v>
      </c>
      <c r="U11" s="23" t="s">
        <v>14</v>
      </c>
      <c r="V11" s="92" t="s">
        <v>28</v>
      </c>
      <c r="W11" s="83">
        <f t="shared" si="5"/>
        <v>50</v>
      </c>
      <c r="X11" s="32">
        <v>400</v>
      </c>
      <c r="Y11" s="32">
        <v>1600</v>
      </c>
      <c r="Z11" s="33">
        <f t="shared" si="6"/>
        <v>0.55555555555555558</v>
      </c>
      <c r="AA11" s="33">
        <f t="shared" si="7"/>
        <v>4.4444444444444446</v>
      </c>
      <c r="AB11" s="69">
        <f t="shared" si="8"/>
        <v>17.777777777777779</v>
      </c>
      <c r="AC11" s="73">
        <f>W11-'Headline Stats'!$B$6</f>
        <v>20.53413461538462</v>
      </c>
      <c r="AD11" s="34">
        <f>X11-'Headline Stats'!$B$7</f>
        <v>175.30932475884248</v>
      </c>
      <c r="AE11" s="34">
        <f>Y11-'Headline Stats'!$B$8</f>
        <v>514.19677419354844</v>
      </c>
      <c r="AF11" s="34">
        <f>Z11-'Headline Stats'!$B$13</f>
        <v>0.10164827559062478</v>
      </c>
      <c r="AG11" s="34">
        <f>AA11-'Headline Stats'!$B$14</f>
        <v>1.103770672829024</v>
      </c>
      <c r="AH11" s="69">
        <f>AB11-'Headline Stats'!$B$15</f>
        <v>1.6181732992633115</v>
      </c>
      <c r="AI11" s="75" t="s">
        <v>905</v>
      </c>
    </row>
    <row r="12" spans="1:35" x14ac:dyDescent="0.25">
      <c r="A12" s="21" t="s">
        <v>38</v>
      </c>
      <c r="B12" s="21" t="s">
        <v>901</v>
      </c>
      <c r="C12" s="22" t="s">
        <v>39</v>
      </c>
      <c r="D12" s="23"/>
      <c r="E12" s="24" t="s">
        <v>40</v>
      </c>
      <c r="F12" s="25" t="s">
        <v>41</v>
      </c>
      <c r="G12" s="26" t="s">
        <v>902</v>
      </c>
      <c r="H12" s="103"/>
      <c r="I12" s="75" t="s">
        <v>904</v>
      </c>
      <c r="J12" s="27" t="str">
        <f t="shared" si="0"/>
        <v>3 Mills Studios: Studio C</v>
      </c>
      <c r="K12" s="28">
        <f t="shared" si="1"/>
        <v>43.307086679999998</v>
      </c>
      <c r="L12" s="28">
        <f t="shared" si="2"/>
        <v>45.439632615000001</v>
      </c>
      <c r="M12" s="29">
        <f t="shared" si="3"/>
        <v>1967.85810836516</v>
      </c>
      <c r="N12" s="23">
        <v>13.2</v>
      </c>
      <c r="O12" s="23">
        <v>13.85</v>
      </c>
      <c r="P12" s="111">
        <f t="shared" si="4"/>
        <v>182.82</v>
      </c>
      <c r="Q12" s="75" t="s">
        <v>28</v>
      </c>
      <c r="R12" s="23" t="s">
        <v>28</v>
      </c>
      <c r="S12" s="23" t="s">
        <v>28</v>
      </c>
      <c r="T12" s="23" t="s">
        <v>28</v>
      </c>
      <c r="U12" s="23" t="s">
        <v>14</v>
      </c>
      <c r="V12" s="92" t="s">
        <v>28</v>
      </c>
      <c r="W12" s="83">
        <f t="shared" si="5"/>
        <v>56.25</v>
      </c>
      <c r="X12" s="32">
        <v>450</v>
      </c>
      <c r="Y12" s="32">
        <v>1800</v>
      </c>
      <c r="Z12" s="33">
        <f t="shared" si="6"/>
        <v>0.30767968493600262</v>
      </c>
      <c r="AA12" s="33">
        <f t="shared" si="7"/>
        <v>2.4614374794880209</v>
      </c>
      <c r="AB12" s="69">
        <f t="shared" si="8"/>
        <v>9.8457499179520838</v>
      </c>
      <c r="AC12" s="73">
        <f>W12-'Headline Stats'!$B$6</f>
        <v>26.78413461538462</v>
      </c>
      <c r="AD12" s="34">
        <f>X12-'Headline Stats'!$B$7</f>
        <v>225.30932475884248</v>
      </c>
      <c r="AE12" s="34">
        <f>Y12-'Headline Stats'!$B$8</f>
        <v>714.19677419354844</v>
      </c>
      <c r="AF12" s="34">
        <f>Z12-'Headline Stats'!$B$13</f>
        <v>-0.14622759502892818</v>
      </c>
      <c r="AG12" s="34">
        <f>AA12-'Headline Stats'!$B$14</f>
        <v>-0.87923629212739973</v>
      </c>
      <c r="AH12" s="69">
        <f>AB12-'Headline Stats'!$B$15</f>
        <v>-6.3138545605623833</v>
      </c>
      <c r="AI12" s="75" t="s">
        <v>905</v>
      </c>
    </row>
    <row r="13" spans="1:35" s="7" customFormat="1" x14ac:dyDescent="0.25">
      <c r="A13" s="27" t="s">
        <v>42</v>
      </c>
      <c r="B13" s="27" t="s">
        <v>43</v>
      </c>
      <c r="C13" s="27" t="s">
        <v>44</v>
      </c>
      <c r="D13" s="27"/>
      <c r="E13" s="27" t="s">
        <v>45</v>
      </c>
      <c r="F13" s="26" t="s">
        <v>46</v>
      </c>
      <c r="G13" s="26" t="s">
        <v>47</v>
      </c>
      <c r="H13" s="103" t="s">
        <v>49</v>
      </c>
      <c r="I13" s="76" t="s">
        <v>48</v>
      </c>
      <c r="J13" s="27" t="str">
        <f t="shared" si="0"/>
        <v>Abacus Arts: Single space</v>
      </c>
      <c r="K13" s="27">
        <v>40</v>
      </c>
      <c r="L13" s="27">
        <v>31.5</v>
      </c>
      <c r="M13" s="35">
        <f t="shared" si="3"/>
        <v>1260</v>
      </c>
      <c r="N13" s="27">
        <v>12.2</v>
      </c>
      <c r="O13" s="27">
        <v>9.6999999999999993</v>
      </c>
      <c r="P13" s="112">
        <f t="shared" si="4"/>
        <v>118.33999999999999</v>
      </c>
      <c r="Q13" s="76" t="s">
        <v>14</v>
      </c>
      <c r="R13" s="27" t="s">
        <v>28</v>
      </c>
      <c r="S13" s="27" t="s">
        <v>14</v>
      </c>
      <c r="T13" s="27" t="s">
        <v>14</v>
      </c>
      <c r="U13" s="27" t="s">
        <v>14</v>
      </c>
      <c r="V13" s="93" t="s">
        <v>14</v>
      </c>
      <c r="W13" s="84">
        <f t="shared" si="5"/>
        <v>23.75</v>
      </c>
      <c r="X13" s="36">
        <v>190</v>
      </c>
      <c r="Y13" s="36">
        <v>830</v>
      </c>
      <c r="Z13" s="33">
        <f t="shared" si="6"/>
        <v>0.20069291870880515</v>
      </c>
      <c r="AA13" s="37">
        <f t="shared" si="7"/>
        <v>1.6055433496704412</v>
      </c>
      <c r="AB13" s="70">
        <f t="shared" si="8"/>
        <v>7.0136893696129805</v>
      </c>
      <c r="AC13" s="73">
        <f>W13-'Headline Stats'!$B$6</f>
        <v>-5.7158653846153804</v>
      </c>
      <c r="AD13" s="34">
        <f>X13-'Headline Stats'!$B$7</f>
        <v>-34.690675241157521</v>
      </c>
      <c r="AE13" s="34">
        <f>Y13-'Headline Stats'!$B$8</f>
        <v>-255.80322580645156</v>
      </c>
      <c r="AF13" s="34">
        <f>Z13-'Headline Stats'!$B$13</f>
        <v>-0.25321436125612562</v>
      </c>
      <c r="AG13" s="34">
        <f>AA13-'Headline Stats'!$B$14</f>
        <v>-1.7351304219449795</v>
      </c>
      <c r="AH13" s="69">
        <f>AB13-'Headline Stats'!$B$15</f>
        <v>-9.1459151089014874</v>
      </c>
      <c r="AI13" s="76" t="s">
        <v>51</v>
      </c>
    </row>
    <row r="14" spans="1:35" s="7" customFormat="1" x14ac:dyDescent="0.25">
      <c r="A14" s="27" t="s">
        <v>56</v>
      </c>
      <c r="B14" s="27" t="s">
        <v>57</v>
      </c>
      <c r="C14" s="27" t="s">
        <v>58</v>
      </c>
      <c r="D14" s="27"/>
      <c r="E14" s="27" t="s">
        <v>59</v>
      </c>
      <c r="F14" s="26" t="s">
        <v>60</v>
      </c>
      <c r="G14" s="26" t="s">
        <v>61</v>
      </c>
      <c r="H14" s="103" t="s">
        <v>72</v>
      </c>
      <c r="I14" s="76" t="s">
        <v>62</v>
      </c>
      <c r="J14" s="27" t="str">
        <f t="shared" si="0"/>
        <v>Actors Centre: Vocal &amp; Singing Studio</v>
      </c>
      <c r="K14" s="27">
        <v>10</v>
      </c>
      <c r="L14" s="27">
        <v>15</v>
      </c>
      <c r="M14" s="35">
        <f t="shared" si="3"/>
        <v>150</v>
      </c>
      <c r="N14" s="27">
        <v>3</v>
      </c>
      <c r="O14" s="27">
        <v>4.5</v>
      </c>
      <c r="P14" s="112">
        <f t="shared" si="4"/>
        <v>13.5</v>
      </c>
      <c r="Q14" s="76" t="s">
        <v>14</v>
      </c>
      <c r="R14" s="27" t="s">
        <v>28</v>
      </c>
      <c r="S14" s="27" t="s">
        <v>28</v>
      </c>
      <c r="T14" s="27" t="s">
        <v>28</v>
      </c>
      <c r="U14" s="27" t="s">
        <v>28</v>
      </c>
      <c r="V14" s="93" t="s">
        <v>14</v>
      </c>
      <c r="W14" s="85">
        <v>22</v>
      </c>
      <c r="X14" s="36">
        <v>135</v>
      </c>
      <c r="Y14" s="40">
        <f t="shared" ref="Y14:Y25" si="9">X14*5</f>
        <v>675</v>
      </c>
      <c r="Z14" s="33">
        <f t="shared" si="6"/>
        <v>1.6296296296296295</v>
      </c>
      <c r="AA14" s="37">
        <f t="shared" si="7"/>
        <v>10</v>
      </c>
      <c r="AB14" s="70">
        <f t="shared" si="8"/>
        <v>50</v>
      </c>
      <c r="AC14" s="73">
        <f>W14-'Headline Stats'!$B$6</f>
        <v>-7.4658653846153804</v>
      </c>
      <c r="AD14" s="34">
        <f>X14-'Headline Stats'!$B$7</f>
        <v>-89.690675241157521</v>
      </c>
      <c r="AE14" s="34">
        <f>Y14-'Headline Stats'!$B$8</f>
        <v>-410.80322580645156</v>
      </c>
      <c r="AF14" s="34">
        <f>Z14-'Headline Stats'!$B$13</f>
        <v>1.1757223496646987</v>
      </c>
      <c r="AG14" s="34">
        <f>AA14-'Headline Stats'!$B$14</f>
        <v>6.6593262283845789</v>
      </c>
      <c r="AH14" s="69">
        <f>AB14-'Headline Stats'!$B$15</f>
        <v>33.840395521485533</v>
      </c>
      <c r="AI14" s="76"/>
    </row>
    <row r="15" spans="1:35" s="7" customFormat="1" x14ac:dyDescent="0.25">
      <c r="A15" s="27" t="s">
        <v>56</v>
      </c>
      <c r="B15" s="27" t="s">
        <v>57</v>
      </c>
      <c r="C15" s="27" t="s">
        <v>58</v>
      </c>
      <c r="D15" s="27"/>
      <c r="E15" s="27" t="s">
        <v>59</v>
      </c>
      <c r="F15" s="26" t="s">
        <v>60</v>
      </c>
      <c r="G15" s="26" t="s">
        <v>61</v>
      </c>
      <c r="H15" s="103" t="s">
        <v>72</v>
      </c>
      <c r="I15" s="76" t="s">
        <v>63</v>
      </c>
      <c r="J15" s="27" t="str">
        <f t="shared" si="0"/>
        <v>Actors Centre: Patricia Lawrence Room</v>
      </c>
      <c r="K15" s="27">
        <v>30</v>
      </c>
      <c r="L15" s="27">
        <v>14</v>
      </c>
      <c r="M15" s="35">
        <f t="shared" si="3"/>
        <v>420</v>
      </c>
      <c r="N15" s="27">
        <v>9.1</v>
      </c>
      <c r="O15" s="27">
        <v>4.2</v>
      </c>
      <c r="P15" s="112">
        <f t="shared" si="4"/>
        <v>38.22</v>
      </c>
      <c r="Q15" s="76" t="s">
        <v>14</v>
      </c>
      <c r="R15" s="27" t="s">
        <v>28</v>
      </c>
      <c r="S15" s="27" t="s">
        <v>28</v>
      </c>
      <c r="T15" s="27" t="s">
        <v>28</v>
      </c>
      <c r="U15" s="27" t="s">
        <v>28</v>
      </c>
      <c r="V15" s="93" t="s">
        <v>28</v>
      </c>
      <c r="W15" s="85">
        <v>24.5</v>
      </c>
      <c r="X15" s="36">
        <v>155</v>
      </c>
      <c r="Y15" s="40">
        <f t="shared" si="9"/>
        <v>775</v>
      </c>
      <c r="Z15" s="33">
        <f t="shared" si="6"/>
        <v>0.64102564102564108</v>
      </c>
      <c r="AA15" s="37">
        <f t="shared" si="7"/>
        <v>4.0554683411826273</v>
      </c>
      <c r="AB15" s="70">
        <f t="shared" si="8"/>
        <v>20.277341705913134</v>
      </c>
      <c r="AC15" s="73">
        <f>W15-'Headline Stats'!$B$6</f>
        <v>-4.9658653846153804</v>
      </c>
      <c r="AD15" s="34">
        <f>X15-'Headline Stats'!$B$7</f>
        <v>-69.690675241157521</v>
      </c>
      <c r="AE15" s="34">
        <f>Y15-'Headline Stats'!$B$8</f>
        <v>-310.80322580645156</v>
      </c>
      <c r="AF15" s="34">
        <f>Z15-'Headline Stats'!$B$13</f>
        <v>0.18711836106071028</v>
      </c>
      <c r="AG15" s="34">
        <f>AA15-'Headline Stats'!$B$14</f>
        <v>0.71479456956720666</v>
      </c>
      <c r="AH15" s="69">
        <f>AB15-'Headline Stats'!$B$15</f>
        <v>4.117737227398667</v>
      </c>
      <c r="AI15" s="76" t="s">
        <v>64</v>
      </c>
    </row>
    <row r="16" spans="1:35" s="7" customFormat="1" x14ac:dyDescent="0.25">
      <c r="A16" s="67" t="s">
        <v>56</v>
      </c>
      <c r="B16" s="27" t="s">
        <v>57</v>
      </c>
      <c r="C16" s="27" t="s">
        <v>58</v>
      </c>
      <c r="D16" s="27"/>
      <c r="E16" s="27" t="s">
        <v>59</v>
      </c>
      <c r="F16" s="26" t="s">
        <v>60</v>
      </c>
      <c r="G16" s="26" t="s">
        <v>61</v>
      </c>
      <c r="H16" s="103" t="s">
        <v>72</v>
      </c>
      <c r="I16" s="76" t="s">
        <v>65</v>
      </c>
      <c r="J16" s="27" t="str">
        <f t="shared" si="0"/>
        <v>Actors Centre: Rehearsal Studio</v>
      </c>
      <c r="K16" s="27">
        <v>24</v>
      </c>
      <c r="L16" s="27">
        <v>21</v>
      </c>
      <c r="M16" s="35">
        <f t="shared" si="3"/>
        <v>504</v>
      </c>
      <c r="N16" s="27">
        <v>7.3</v>
      </c>
      <c r="O16" s="27">
        <v>6.4</v>
      </c>
      <c r="P16" s="112">
        <f t="shared" si="4"/>
        <v>46.72</v>
      </c>
      <c r="Q16" s="76" t="s">
        <v>14</v>
      </c>
      <c r="R16" s="27" t="s">
        <v>28</v>
      </c>
      <c r="S16" s="27" t="s">
        <v>28</v>
      </c>
      <c r="T16" s="27" t="s">
        <v>28</v>
      </c>
      <c r="U16" s="27" t="s">
        <v>14</v>
      </c>
      <c r="V16" s="93" t="s">
        <v>28</v>
      </c>
      <c r="W16" s="85">
        <v>27.5</v>
      </c>
      <c r="X16" s="36">
        <v>180</v>
      </c>
      <c r="Y16" s="40">
        <f t="shared" si="9"/>
        <v>900</v>
      </c>
      <c r="Z16" s="33">
        <f t="shared" si="6"/>
        <v>0.58861301369863017</v>
      </c>
      <c r="AA16" s="37">
        <f t="shared" si="7"/>
        <v>3.8527397260273974</v>
      </c>
      <c r="AB16" s="70">
        <f t="shared" si="8"/>
        <v>19.263698630136986</v>
      </c>
      <c r="AC16" s="73">
        <f>W16-'Headline Stats'!$B$6</f>
        <v>-1.9658653846153804</v>
      </c>
      <c r="AD16" s="34">
        <f>X16-'Headline Stats'!$B$7</f>
        <v>-44.690675241157521</v>
      </c>
      <c r="AE16" s="34">
        <f>Y16-'Headline Stats'!$B$8</f>
        <v>-185.80322580645156</v>
      </c>
      <c r="AF16" s="34">
        <f>Z16-'Headline Stats'!$B$13</f>
        <v>0.13470573373369937</v>
      </c>
      <c r="AG16" s="34">
        <f>AA16-'Headline Stats'!$B$14</f>
        <v>0.51206595441197678</v>
      </c>
      <c r="AH16" s="69">
        <f>AB16-'Headline Stats'!$B$15</f>
        <v>3.1040941516225189</v>
      </c>
      <c r="AI16" s="76"/>
    </row>
    <row r="17" spans="1:35" s="7" customFormat="1" x14ac:dyDescent="0.25">
      <c r="A17" s="27" t="s">
        <v>56</v>
      </c>
      <c r="B17" s="27" t="s">
        <v>57</v>
      </c>
      <c r="C17" s="27" t="s">
        <v>58</v>
      </c>
      <c r="D17" s="27"/>
      <c r="E17" s="27" t="s">
        <v>59</v>
      </c>
      <c r="F17" s="26" t="s">
        <v>60</v>
      </c>
      <c r="G17" s="26" t="s">
        <v>61</v>
      </c>
      <c r="H17" s="103" t="s">
        <v>72</v>
      </c>
      <c r="I17" s="76" t="s">
        <v>66</v>
      </c>
      <c r="J17" s="27" t="str">
        <f t="shared" si="0"/>
        <v>Actors Centre: John Thaw Media Studio</v>
      </c>
      <c r="K17" s="27">
        <v>29</v>
      </c>
      <c r="L17" s="27">
        <v>22</v>
      </c>
      <c r="M17" s="35">
        <f t="shared" si="3"/>
        <v>638</v>
      </c>
      <c r="N17" s="27">
        <v>8.8000000000000007</v>
      </c>
      <c r="O17" s="27">
        <v>6.7</v>
      </c>
      <c r="P17" s="112">
        <f t="shared" si="4"/>
        <v>58.960000000000008</v>
      </c>
      <c r="Q17" s="76" t="s">
        <v>14</v>
      </c>
      <c r="R17" s="27" t="s">
        <v>14</v>
      </c>
      <c r="S17" s="27" t="s">
        <v>28</v>
      </c>
      <c r="T17" s="27" t="s">
        <v>28</v>
      </c>
      <c r="U17" s="27" t="s">
        <v>28</v>
      </c>
      <c r="V17" s="93" t="s">
        <v>28</v>
      </c>
      <c r="W17" s="85">
        <v>32.5</v>
      </c>
      <c r="X17" s="36">
        <v>210</v>
      </c>
      <c r="Y17" s="40">
        <f t="shared" si="9"/>
        <v>1050</v>
      </c>
      <c r="Z17" s="33">
        <f t="shared" si="6"/>
        <v>0.55122116689280864</v>
      </c>
      <c r="AA17" s="37">
        <f t="shared" si="7"/>
        <v>3.561736770691994</v>
      </c>
      <c r="AB17" s="70">
        <f t="shared" si="8"/>
        <v>17.808683853459971</v>
      </c>
      <c r="AC17" s="73">
        <f>W17-'Headline Stats'!$B$6</f>
        <v>3.0341346153846196</v>
      </c>
      <c r="AD17" s="34">
        <f>X17-'Headline Stats'!$B$7</f>
        <v>-14.690675241157521</v>
      </c>
      <c r="AE17" s="34">
        <f>Y17-'Headline Stats'!$B$8</f>
        <v>-35.803225806451564</v>
      </c>
      <c r="AF17" s="34">
        <f>Z17-'Headline Stats'!$B$13</f>
        <v>9.7313886927877846E-2</v>
      </c>
      <c r="AG17" s="34">
        <f>AA17-'Headline Stats'!$B$14</f>
        <v>0.22106299907657334</v>
      </c>
      <c r="AH17" s="69">
        <f>AB17-'Headline Stats'!$B$15</f>
        <v>1.6490793749455044</v>
      </c>
      <c r="AI17" s="76" t="s">
        <v>67</v>
      </c>
    </row>
    <row r="18" spans="1:35" s="7" customFormat="1" x14ac:dyDescent="0.25">
      <c r="A18" s="27" t="s">
        <v>56</v>
      </c>
      <c r="B18" s="27" t="s">
        <v>57</v>
      </c>
      <c r="C18" s="27" t="s">
        <v>58</v>
      </c>
      <c r="D18" s="27"/>
      <c r="E18" s="27" t="s">
        <v>59</v>
      </c>
      <c r="F18" s="26" t="s">
        <v>60</v>
      </c>
      <c r="G18" s="26" t="s">
        <v>61</v>
      </c>
      <c r="H18" s="103" t="s">
        <v>72</v>
      </c>
      <c r="I18" s="76" t="s">
        <v>68</v>
      </c>
      <c r="J18" s="27" t="str">
        <f t="shared" si="0"/>
        <v>Actors Centre: John Curry Room</v>
      </c>
      <c r="K18" s="27">
        <v>30</v>
      </c>
      <c r="L18" s="27">
        <v>16</v>
      </c>
      <c r="M18" s="35">
        <f t="shared" si="3"/>
        <v>480</v>
      </c>
      <c r="N18" s="27">
        <v>9.1</v>
      </c>
      <c r="O18" s="27">
        <v>4.8</v>
      </c>
      <c r="P18" s="112">
        <f t="shared" si="4"/>
        <v>43.68</v>
      </c>
      <c r="Q18" s="76" t="s">
        <v>14</v>
      </c>
      <c r="R18" s="27" t="s">
        <v>28</v>
      </c>
      <c r="S18" s="27" t="s">
        <v>28</v>
      </c>
      <c r="T18" s="27" t="s">
        <v>28</v>
      </c>
      <c r="U18" s="27" t="s">
        <v>14</v>
      </c>
      <c r="V18" s="93" t="s">
        <v>14</v>
      </c>
      <c r="W18" s="85">
        <v>37</v>
      </c>
      <c r="X18" s="36">
        <v>225</v>
      </c>
      <c r="Y18" s="40">
        <f t="shared" si="9"/>
        <v>1125</v>
      </c>
      <c r="Z18" s="33">
        <f t="shared" si="6"/>
        <v>0.84706959706959706</v>
      </c>
      <c r="AA18" s="37">
        <f t="shared" si="7"/>
        <v>5.1510989010989015</v>
      </c>
      <c r="AB18" s="70">
        <f t="shared" si="8"/>
        <v>25.755494505494507</v>
      </c>
      <c r="AC18" s="73">
        <f>W18-'Headline Stats'!$B$6</f>
        <v>7.5341346153846196</v>
      </c>
      <c r="AD18" s="34">
        <f>X18-'Headline Stats'!$B$7</f>
        <v>0.30932475884247879</v>
      </c>
      <c r="AE18" s="34">
        <f>Y18-'Headline Stats'!$B$8</f>
        <v>39.196774193548436</v>
      </c>
      <c r="AF18" s="34">
        <f>Z18-'Headline Stats'!$B$13</f>
        <v>0.39316231710466626</v>
      </c>
      <c r="AG18" s="34">
        <f>AA18-'Headline Stats'!$B$14</f>
        <v>1.8104251294834808</v>
      </c>
      <c r="AH18" s="69">
        <f>AB18-'Headline Stats'!$B$15</f>
        <v>9.5958900269800402</v>
      </c>
      <c r="AI18" s="76" t="s">
        <v>69</v>
      </c>
    </row>
    <row r="19" spans="1:35" s="7" customFormat="1" x14ac:dyDescent="0.25">
      <c r="A19" s="41" t="s">
        <v>766</v>
      </c>
      <c r="B19" s="41" t="s">
        <v>763</v>
      </c>
      <c r="C19" s="41" t="s">
        <v>764</v>
      </c>
      <c r="D19" s="41"/>
      <c r="E19" s="42" t="s">
        <v>768</v>
      </c>
      <c r="F19" s="25" t="s">
        <v>765</v>
      </c>
      <c r="G19" s="25" t="s">
        <v>767</v>
      </c>
      <c r="H19" s="104" t="s">
        <v>24</v>
      </c>
      <c r="I19" s="108" t="s">
        <v>127</v>
      </c>
      <c r="J19" s="27" t="str">
        <f t="shared" si="0"/>
        <v>Aircraft Circus (Hangar Arts Trust): Studio 1</v>
      </c>
      <c r="K19" s="44">
        <f t="shared" ref="K19:L25" si="10">N19*3.2808399</f>
        <v>52.493438400000002</v>
      </c>
      <c r="L19" s="44">
        <f t="shared" si="10"/>
        <v>49.212598499999999</v>
      </c>
      <c r="M19" s="44">
        <f t="shared" si="3"/>
        <v>2583.3385078636825</v>
      </c>
      <c r="N19" s="41">
        <v>16</v>
      </c>
      <c r="O19" s="41">
        <v>15</v>
      </c>
      <c r="P19" s="113">
        <f t="shared" si="4"/>
        <v>240</v>
      </c>
      <c r="Q19" s="77" t="s">
        <v>14</v>
      </c>
      <c r="R19" s="41" t="s">
        <v>14</v>
      </c>
      <c r="S19" s="41" t="s">
        <v>14</v>
      </c>
      <c r="T19" s="41" t="s">
        <v>28</v>
      </c>
      <c r="U19" s="41" t="s">
        <v>14</v>
      </c>
      <c r="V19" s="94" t="s">
        <v>28</v>
      </c>
      <c r="W19" s="84">
        <f t="shared" ref="W19:W25" si="11">X19/8</f>
        <v>31.25</v>
      </c>
      <c r="X19" s="36">
        <v>250</v>
      </c>
      <c r="Y19" s="40">
        <f t="shared" si="9"/>
        <v>1250</v>
      </c>
      <c r="Z19" s="33">
        <f t="shared" si="6"/>
        <v>0.13020833333333334</v>
      </c>
      <c r="AA19" s="37">
        <f t="shared" si="7"/>
        <v>1.0416666666666667</v>
      </c>
      <c r="AB19" s="70">
        <f t="shared" si="8"/>
        <v>5.208333333333333</v>
      </c>
      <c r="AC19" s="73">
        <f>W19-'Headline Stats'!$B$6</f>
        <v>1.7841346153846196</v>
      </c>
      <c r="AD19" s="34">
        <f>X19-'Headline Stats'!$B$7</f>
        <v>25.309324758842479</v>
      </c>
      <c r="AE19" s="34">
        <f>Y19-'Headline Stats'!$B$8</f>
        <v>164.19677419354844</v>
      </c>
      <c r="AF19" s="34">
        <f>Z19-'Headline Stats'!$B$13</f>
        <v>-0.32369894663159748</v>
      </c>
      <c r="AG19" s="34">
        <f>AA19-'Headline Stats'!$B$14</f>
        <v>-2.2990071049487542</v>
      </c>
      <c r="AH19" s="69">
        <f>AB19-'Headline Stats'!$B$15</f>
        <v>-10.951271145181135</v>
      </c>
      <c r="AI19" s="77"/>
    </row>
    <row r="20" spans="1:35" s="7" customFormat="1" x14ac:dyDescent="0.25">
      <c r="A20" s="41" t="s">
        <v>766</v>
      </c>
      <c r="B20" s="41" t="s">
        <v>763</v>
      </c>
      <c r="C20" s="41" t="s">
        <v>764</v>
      </c>
      <c r="D20" s="41"/>
      <c r="E20" s="42" t="s">
        <v>768</v>
      </c>
      <c r="F20" s="25" t="s">
        <v>765</v>
      </c>
      <c r="G20" s="25" t="s">
        <v>767</v>
      </c>
      <c r="H20" s="104" t="s">
        <v>24</v>
      </c>
      <c r="I20" s="108" t="s">
        <v>128</v>
      </c>
      <c r="J20" s="27" t="str">
        <f t="shared" si="0"/>
        <v>Aircraft Circus (Hangar Arts Trust): Studio 2</v>
      </c>
      <c r="K20" s="44">
        <f t="shared" si="10"/>
        <v>49.212598499999999</v>
      </c>
      <c r="L20" s="44">
        <f t="shared" si="10"/>
        <v>29.527559100000001</v>
      </c>
      <c r="M20" s="44">
        <f t="shared" si="3"/>
        <v>1453.1279106733214</v>
      </c>
      <c r="N20" s="41">
        <v>15</v>
      </c>
      <c r="O20" s="41">
        <v>9</v>
      </c>
      <c r="P20" s="113">
        <f t="shared" si="4"/>
        <v>135</v>
      </c>
      <c r="Q20" s="77" t="s">
        <v>14</v>
      </c>
      <c r="R20" s="41" t="s">
        <v>14</v>
      </c>
      <c r="S20" s="41" t="s">
        <v>14</v>
      </c>
      <c r="T20" s="41" t="s">
        <v>28</v>
      </c>
      <c r="U20" s="41" t="s">
        <v>14</v>
      </c>
      <c r="V20" s="94" t="s">
        <v>28</v>
      </c>
      <c r="W20" s="84">
        <f t="shared" si="11"/>
        <v>21.875</v>
      </c>
      <c r="X20" s="36">
        <v>175</v>
      </c>
      <c r="Y20" s="40">
        <f t="shared" si="9"/>
        <v>875</v>
      </c>
      <c r="Z20" s="33">
        <f t="shared" si="6"/>
        <v>0.16203703703703703</v>
      </c>
      <c r="AA20" s="37">
        <f t="shared" si="7"/>
        <v>1.2962962962962963</v>
      </c>
      <c r="AB20" s="70">
        <f t="shared" si="8"/>
        <v>6.4814814814814818</v>
      </c>
      <c r="AC20" s="73">
        <f>W20-'Headline Stats'!$B$6</f>
        <v>-7.5908653846153804</v>
      </c>
      <c r="AD20" s="34">
        <f>X20-'Headline Stats'!$B$7</f>
        <v>-49.690675241157521</v>
      </c>
      <c r="AE20" s="34">
        <f>Y20-'Headline Stats'!$B$8</f>
        <v>-210.80322580645156</v>
      </c>
      <c r="AF20" s="34">
        <f>Z20-'Headline Stats'!$B$13</f>
        <v>-0.29187024292789376</v>
      </c>
      <c r="AG20" s="34">
        <f>AA20-'Headline Stats'!$B$14</f>
        <v>-2.0443774753191244</v>
      </c>
      <c r="AH20" s="69">
        <f>AB20-'Headline Stats'!$B$15</f>
        <v>-9.6781229970329861</v>
      </c>
      <c r="AI20" s="77"/>
    </row>
    <row r="21" spans="1:35" s="7" customFormat="1" x14ac:dyDescent="0.25">
      <c r="A21" s="41" t="s">
        <v>766</v>
      </c>
      <c r="B21" s="41" t="s">
        <v>763</v>
      </c>
      <c r="C21" s="41" t="s">
        <v>764</v>
      </c>
      <c r="D21" s="41"/>
      <c r="E21" s="42" t="s">
        <v>768</v>
      </c>
      <c r="F21" s="25" t="s">
        <v>765</v>
      </c>
      <c r="G21" s="25" t="s">
        <v>767</v>
      </c>
      <c r="H21" s="104" t="s">
        <v>24</v>
      </c>
      <c r="I21" s="108" t="s">
        <v>769</v>
      </c>
      <c r="J21" s="27" t="str">
        <f t="shared" si="0"/>
        <v>Aircraft Circus (Hangar Arts Trust): Mezzanine</v>
      </c>
      <c r="K21" s="44">
        <f t="shared" si="10"/>
        <v>52.493438400000002</v>
      </c>
      <c r="L21" s="44">
        <f t="shared" si="10"/>
        <v>45.931758600000002</v>
      </c>
      <c r="M21" s="44">
        <f t="shared" si="3"/>
        <v>2411.1159406727706</v>
      </c>
      <c r="N21" s="41">
        <v>16</v>
      </c>
      <c r="O21" s="41">
        <v>14</v>
      </c>
      <c r="P21" s="113">
        <f t="shared" si="4"/>
        <v>224</v>
      </c>
      <c r="Q21" s="77" t="s">
        <v>14</v>
      </c>
      <c r="R21" s="41" t="s">
        <v>14</v>
      </c>
      <c r="S21" s="41" t="s">
        <v>14</v>
      </c>
      <c r="T21" s="41" t="s">
        <v>28</v>
      </c>
      <c r="U21" s="41" t="s">
        <v>28</v>
      </c>
      <c r="V21" s="94" t="s">
        <v>28</v>
      </c>
      <c r="W21" s="84">
        <f t="shared" si="11"/>
        <v>12.5</v>
      </c>
      <c r="X21" s="36">
        <v>100</v>
      </c>
      <c r="Y21" s="40">
        <f t="shared" si="9"/>
        <v>500</v>
      </c>
      <c r="Z21" s="33">
        <f t="shared" si="6"/>
        <v>5.5803571428571432E-2</v>
      </c>
      <c r="AA21" s="37">
        <f t="shared" si="7"/>
        <v>0.44642857142857145</v>
      </c>
      <c r="AB21" s="70">
        <f t="shared" si="8"/>
        <v>2.2321428571428572</v>
      </c>
      <c r="AC21" s="73">
        <f>W21-'Headline Stats'!$B$6</f>
        <v>-16.96586538461538</v>
      </c>
      <c r="AD21" s="34">
        <f>X21-'Headline Stats'!$B$7</f>
        <v>-124.69067524115752</v>
      </c>
      <c r="AE21" s="34">
        <f>Y21-'Headline Stats'!$B$8</f>
        <v>-585.80322580645156</v>
      </c>
      <c r="AF21" s="34">
        <f>Z21-'Headline Stats'!$B$13</f>
        <v>-0.39810370853635935</v>
      </c>
      <c r="AG21" s="34">
        <f>AA21-'Headline Stats'!$B$14</f>
        <v>-2.8942452001868491</v>
      </c>
      <c r="AH21" s="69">
        <f>AB21-'Headline Stats'!$B$15</f>
        <v>-13.927461621371609</v>
      </c>
      <c r="AI21" s="77"/>
    </row>
    <row r="22" spans="1:35" s="7" customFormat="1" x14ac:dyDescent="0.25">
      <c r="A22" s="41" t="s">
        <v>766</v>
      </c>
      <c r="B22" s="41" t="s">
        <v>763</v>
      </c>
      <c r="C22" s="41" t="s">
        <v>764</v>
      </c>
      <c r="D22" s="41"/>
      <c r="E22" s="42" t="s">
        <v>768</v>
      </c>
      <c r="F22" s="25" t="s">
        <v>765</v>
      </c>
      <c r="G22" s="25" t="s">
        <v>767</v>
      </c>
      <c r="H22" s="104" t="s">
        <v>24</v>
      </c>
      <c r="I22" s="108" t="s">
        <v>770</v>
      </c>
      <c r="J22" s="27" t="str">
        <f t="shared" si="0"/>
        <v>Aircraft Circus (Hangar Arts Trust): Yoga Studio</v>
      </c>
      <c r="K22" s="44">
        <f t="shared" si="10"/>
        <v>19.685039400000001</v>
      </c>
      <c r="L22" s="44">
        <f t="shared" si="10"/>
        <v>19.685039400000001</v>
      </c>
      <c r="M22" s="44">
        <f t="shared" si="3"/>
        <v>387.50077617955242</v>
      </c>
      <c r="N22" s="41">
        <v>6</v>
      </c>
      <c r="O22" s="41">
        <v>6</v>
      </c>
      <c r="P22" s="113">
        <f t="shared" si="4"/>
        <v>36</v>
      </c>
      <c r="Q22" s="77" t="s">
        <v>14</v>
      </c>
      <c r="R22" s="41" t="s">
        <v>14</v>
      </c>
      <c r="S22" s="41" t="s">
        <v>14</v>
      </c>
      <c r="T22" s="41" t="s">
        <v>28</v>
      </c>
      <c r="U22" s="41" t="s">
        <v>28</v>
      </c>
      <c r="V22" s="94" t="s">
        <v>28</v>
      </c>
      <c r="W22" s="84">
        <f t="shared" si="11"/>
        <v>12.5</v>
      </c>
      <c r="X22" s="36">
        <v>100</v>
      </c>
      <c r="Y22" s="40">
        <f t="shared" si="9"/>
        <v>500</v>
      </c>
      <c r="Z22" s="33">
        <f t="shared" si="6"/>
        <v>0.34722222222222221</v>
      </c>
      <c r="AA22" s="37">
        <f t="shared" si="7"/>
        <v>2.7777777777777777</v>
      </c>
      <c r="AB22" s="70">
        <f t="shared" si="8"/>
        <v>13.888888888888889</v>
      </c>
      <c r="AC22" s="73">
        <f>W22-'Headline Stats'!$B$6</f>
        <v>-16.96586538461538</v>
      </c>
      <c r="AD22" s="34">
        <f>X22-'Headline Stats'!$B$7</f>
        <v>-124.69067524115752</v>
      </c>
      <c r="AE22" s="34">
        <f>Y22-'Headline Stats'!$B$8</f>
        <v>-585.80322580645156</v>
      </c>
      <c r="AF22" s="34">
        <f>Z22-'Headline Stats'!$B$13</f>
        <v>-0.10668505774270859</v>
      </c>
      <c r="AG22" s="34">
        <f>AA22-'Headline Stats'!$B$14</f>
        <v>-0.56289599383764299</v>
      </c>
      <c r="AH22" s="69">
        <f>AB22-'Headline Stats'!$B$15</f>
        <v>-2.2707155896255777</v>
      </c>
      <c r="AI22" s="77"/>
    </row>
    <row r="23" spans="1:35" s="7" customFormat="1" x14ac:dyDescent="0.25">
      <c r="A23" s="41" t="s">
        <v>87</v>
      </c>
      <c r="B23" s="41" t="s">
        <v>822</v>
      </c>
      <c r="C23" s="41" t="s">
        <v>823</v>
      </c>
      <c r="D23" s="41"/>
      <c r="E23" s="41" t="s">
        <v>824</v>
      </c>
      <c r="F23" s="25" t="s">
        <v>825</v>
      </c>
      <c r="G23" s="25" t="s">
        <v>826</v>
      </c>
      <c r="H23" s="105" t="s">
        <v>24</v>
      </c>
      <c r="I23" s="77" t="s">
        <v>197</v>
      </c>
      <c r="J23" s="27" t="str">
        <f t="shared" si="0"/>
        <v>Alford House: Main Hall</v>
      </c>
      <c r="K23" s="44">
        <f t="shared" si="10"/>
        <v>45.931758600000002</v>
      </c>
      <c r="L23" s="44">
        <f t="shared" si="10"/>
        <v>43.963254660000004</v>
      </c>
      <c r="M23" s="44">
        <f t="shared" si="3"/>
        <v>2019.3096003134453</v>
      </c>
      <c r="N23" s="41">
        <v>14</v>
      </c>
      <c r="O23" s="41">
        <v>13.4</v>
      </c>
      <c r="P23" s="113">
        <f t="shared" si="4"/>
        <v>187.6</v>
      </c>
      <c r="Q23" s="77" t="s">
        <v>14</v>
      </c>
      <c r="R23" s="41" t="s">
        <v>28</v>
      </c>
      <c r="S23" s="41" t="s">
        <v>28</v>
      </c>
      <c r="T23" s="41" t="s">
        <v>28</v>
      </c>
      <c r="U23" s="41" t="s">
        <v>28</v>
      </c>
      <c r="V23" s="94" t="s">
        <v>14</v>
      </c>
      <c r="W23" s="84">
        <f t="shared" si="11"/>
        <v>80</v>
      </c>
      <c r="X23" s="36">
        <v>640</v>
      </c>
      <c r="Y23" s="40">
        <f t="shared" si="9"/>
        <v>3200</v>
      </c>
      <c r="Z23" s="33">
        <f t="shared" si="6"/>
        <v>0.4264392324093817</v>
      </c>
      <c r="AA23" s="37">
        <f t="shared" si="7"/>
        <v>3.4115138592750536</v>
      </c>
      <c r="AB23" s="70">
        <f t="shared" si="8"/>
        <v>17.057569296375267</v>
      </c>
      <c r="AC23" s="73">
        <f>W23-'Headline Stats'!$B$6</f>
        <v>50.534134615384616</v>
      </c>
      <c r="AD23" s="34">
        <f>X23-'Headline Stats'!$B$7</f>
        <v>415.30932475884248</v>
      </c>
      <c r="AE23" s="34">
        <f>Y23-'Headline Stats'!$B$8</f>
        <v>2114.1967741935487</v>
      </c>
      <c r="AF23" s="34">
        <f>Z23-'Headline Stats'!$B$13</f>
        <v>-2.7468047555549102E-2</v>
      </c>
      <c r="AG23" s="34">
        <f>AA23-'Headline Stats'!$B$14</f>
        <v>7.08400876596329E-2</v>
      </c>
      <c r="AH23" s="69">
        <f>AB23-'Headline Stats'!$B$15</f>
        <v>0.89796481786079951</v>
      </c>
      <c r="AI23" s="77"/>
    </row>
    <row r="24" spans="1:35" s="7" customFormat="1" x14ac:dyDescent="0.25">
      <c r="A24" s="41" t="s">
        <v>87</v>
      </c>
      <c r="B24" s="41" t="s">
        <v>822</v>
      </c>
      <c r="C24" s="41" t="s">
        <v>823</v>
      </c>
      <c r="D24" s="41"/>
      <c r="E24" s="41" t="s">
        <v>824</v>
      </c>
      <c r="F24" s="25" t="s">
        <v>825</v>
      </c>
      <c r="G24" s="25" t="s">
        <v>826</v>
      </c>
      <c r="H24" s="105" t="s">
        <v>24</v>
      </c>
      <c r="I24" s="77" t="s">
        <v>827</v>
      </c>
      <c r="J24" s="27" t="str">
        <f t="shared" si="0"/>
        <v>Alford House: Gymnasium</v>
      </c>
      <c r="K24" s="44">
        <f t="shared" si="10"/>
        <v>45.931758600000002</v>
      </c>
      <c r="L24" s="44">
        <f t="shared" si="10"/>
        <v>32.808399000000001</v>
      </c>
      <c r="M24" s="44">
        <f t="shared" si="3"/>
        <v>1506.9474629204815</v>
      </c>
      <c r="N24" s="41">
        <v>14</v>
      </c>
      <c r="O24" s="41">
        <v>10</v>
      </c>
      <c r="P24" s="113">
        <f t="shared" si="4"/>
        <v>140</v>
      </c>
      <c r="Q24" s="77" t="s">
        <v>14</v>
      </c>
      <c r="R24" s="41" t="s">
        <v>28</v>
      </c>
      <c r="S24" s="41" t="s">
        <v>28</v>
      </c>
      <c r="T24" s="41" t="s">
        <v>28</v>
      </c>
      <c r="U24" s="41" t="s">
        <v>14</v>
      </c>
      <c r="V24" s="94" t="s">
        <v>14</v>
      </c>
      <c r="W24" s="84">
        <f t="shared" si="11"/>
        <v>77.5</v>
      </c>
      <c r="X24" s="36">
        <v>620</v>
      </c>
      <c r="Y24" s="40">
        <f t="shared" si="9"/>
        <v>3100</v>
      </c>
      <c r="Z24" s="33">
        <f t="shared" si="6"/>
        <v>0.5535714285714286</v>
      </c>
      <c r="AA24" s="37">
        <f t="shared" si="7"/>
        <v>4.4285714285714288</v>
      </c>
      <c r="AB24" s="70">
        <f t="shared" si="8"/>
        <v>22.142857142857142</v>
      </c>
      <c r="AC24" s="73">
        <f>W24-'Headline Stats'!$B$6</f>
        <v>48.034134615384616</v>
      </c>
      <c r="AD24" s="34">
        <f>X24-'Headline Stats'!$B$7</f>
        <v>395.30932475884248</v>
      </c>
      <c r="AE24" s="34">
        <f>Y24-'Headline Stats'!$B$8</f>
        <v>2014.1967741935484</v>
      </c>
      <c r="AF24" s="34">
        <f>Z24-'Headline Stats'!$B$13</f>
        <v>9.9664148606497804E-2</v>
      </c>
      <c r="AG24" s="34">
        <f>AA24-'Headline Stats'!$B$14</f>
        <v>1.0878976569560082</v>
      </c>
      <c r="AH24" s="69">
        <f>AB24-'Headline Stats'!$B$15</f>
        <v>5.9832526643426753</v>
      </c>
      <c r="AI24" s="77"/>
    </row>
    <row r="25" spans="1:35" s="7" customFormat="1" x14ac:dyDescent="0.25">
      <c r="A25" s="41" t="s">
        <v>87</v>
      </c>
      <c r="B25" s="41" t="s">
        <v>822</v>
      </c>
      <c r="C25" s="41" t="s">
        <v>823</v>
      </c>
      <c r="D25" s="41"/>
      <c r="E25" s="41" t="s">
        <v>824</v>
      </c>
      <c r="F25" s="25" t="s">
        <v>825</v>
      </c>
      <c r="G25" s="25" t="s">
        <v>826</v>
      </c>
      <c r="H25" s="105" t="s">
        <v>24</v>
      </c>
      <c r="I25" s="77" t="s">
        <v>136</v>
      </c>
      <c r="J25" s="27" t="str">
        <f t="shared" si="0"/>
        <v>Alford House: Lower Hall</v>
      </c>
      <c r="K25" s="44">
        <f t="shared" si="10"/>
        <v>41.994750720000006</v>
      </c>
      <c r="L25" s="44">
        <f t="shared" si="10"/>
        <v>24.934383239999999</v>
      </c>
      <c r="M25" s="44">
        <f t="shared" si="3"/>
        <v>1047.113208520746</v>
      </c>
      <c r="N25" s="41">
        <v>12.8</v>
      </c>
      <c r="O25" s="41">
        <v>7.6</v>
      </c>
      <c r="P25" s="113">
        <f t="shared" si="4"/>
        <v>97.28</v>
      </c>
      <c r="Q25" s="77" t="s">
        <v>14</v>
      </c>
      <c r="R25" s="41" t="s">
        <v>28</v>
      </c>
      <c r="S25" s="41" t="s">
        <v>28</v>
      </c>
      <c r="T25" s="41" t="s">
        <v>28</v>
      </c>
      <c r="U25" s="41" t="s">
        <v>28</v>
      </c>
      <c r="V25" s="94" t="s">
        <v>14</v>
      </c>
      <c r="W25" s="84">
        <f t="shared" si="11"/>
        <v>73.75</v>
      </c>
      <c r="X25" s="36">
        <v>590</v>
      </c>
      <c r="Y25" s="40">
        <f t="shared" si="9"/>
        <v>2950</v>
      </c>
      <c r="Z25" s="33">
        <f t="shared" si="6"/>
        <v>0.75812088815789469</v>
      </c>
      <c r="AA25" s="37">
        <f t="shared" si="7"/>
        <v>6.0649671052631575</v>
      </c>
      <c r="AB25" s="70">
        <f t="shared" si="8"/>
        <v>30.324835526315788</v>
      </c>
      <c r="AC25" s="73">
        <f>W25-'Headline Stats'!$B$6</f>
        <v>44.284134615384616</v>
      </c>
      <c r="AD25" s="34">
        <f>X25-'Headline Stats'!$B$7</f>
        <v>365.30932475884248</v>
      </c>
      <c r="AE25" s="34">
        <f>Y25-'Headline Stats'!$B$8</f>
        <v>1864.1967741935484</v>
      </c>
      <c r="AF25" s="34">
        <f>Z25-'Headline Stats'!$B$13</f>
        <v>0.30421360819296389</v>
      </c>
      <c r="AG25" s="34">
        <f>AA25-'Headline Stats'!$B$14</f>
        <v>2.7242933336477368</v>
      </c>
      <c r="AH25" s="69">
        <f>AB25-'Headline Stats'!$B$15</f>
        <v>14.165231047801321</v>
      </c>
      <c r="AI25" s="77"/>
    </row>
    <row r="26" spans="1:35" s="7" customFormat="1" x14ac:dyDescent="0.25">
      <c r="A26" s="41" t="s">
        <v>88</v>
      </c>
      <c r="B26" s="41" t="s">
        <v>89</v>
      </c>
      <c r="C26" s="41" t="s">
        <v>90</v>
      </c>
      <c r="D26" s="41"/>
      <c r="E26" s="41" t="s">
        <v>91</v>
      </c>
      <c r="F26" s="25" t="s">
        <v>92</v>
      </c>
      <c r="G26" s="25" t="s">
        <v>93</v>
      </c>
      <c r="H26" s="105" t="s">
        <v>53</v>
      </c>
      <c r="I26" s="77" t="s">
        <v>96</v>
      </c>
      <c r="J26" s="27" t="str">
        <f t="shared" si="0"/>
        <v>ALRA: Various</v>
      </c>
      <c r="K26" s="41"/>
      <c r="L26" s="41"/>
      <c r="M26" s="44"/>
      <c r="N26" s="41"/>
      <c r="O26" s="41"/>
      <c r="P26" s="113"/>
      <c r="Q26" s="77"/>
      <c r="R26" s="41"/>
      <c r="S26" s="41"/>
      <c r="T26" s="41"/>
      <c r="U26" s="41"/>
      <c r="V26" s="94"/>
      <c r="W26" s="86">
        <v>15</v>
      </c>
      <c r="X26" s="45"/>
      <c r="Y26" s="45"/>
      <c r="Z26" s="27"/>
      <c r="AA26" s="37"/>
      <c r="AB26" s="70"/>
      <c r="AC26" s="73">
        <f>W26-'Headline Stats'!$B$6</f>
        <v>-14.46586538461538</v>
      </c>
      <c r="AD26" s="34">
        <f>X26-'Headline Stats'!$B$7</f>
        <v>-224.69067524115752</v>
      </c>
      <c r="AE26" s="34">
        <f>Y26-'Headline Stats'!$B$8</f>
        <v>-1085.8032258064516</v>
      </c>
      <c r="AF26" s="34">
        <f>Z26-'Headline Stats'!$B$13</f>
        <v>-0.4539072799649308</v>
      </c>
      <c r="AG26" s="34">
        <f>AA26-'Headline Stats'!$B$14</f>
        <v>-3.3406737716154207</v>
      </c>
      <c r="AH26" s="69">
        <f>AB26-'Headline Stats'!$B$15</f>
        <v>-16.159604478514467</v>
      </c>
      <c r="AI26" s="77" t="s">
        <v>772</v>
      </c>
    </row>
    <row r="27" spans="1:35" x14ac:dyDescent="0.25">
      <c r="A27" s="21" t="s">
        <v>646</v>
      </c>
      <c r="B27" s="21" t="s">
        <v>647</v>
      </c>
      <c r="C27" s="22" t="s">
        <v>648</v>
      </c>
      <c r="D27" s="23"/>
      <c r="E27" s="21" t="s">
        <v>649</v>
      </c>
      <c r="F27" s="25" t="s">
        <v>650</v>
      </c>
      <c r="G27" s="26" t="s">
        <v>651</v>
      </c>
      <c r="H27" s="106" t="s">
        <v>72</v>
      </c>
      <c r="I27" s="81" t="s">
        <v>652</v>
      </c>
      <c r="J27" s="27" t="str">
        <f t="shared" si="0"/>
        <v>American Musical Theatre Academy: Main Dance Studios x2</v>
      </c>
      <c r="K27" s="28">
        <f>N27*3.2808399</f>
        <v>41.010498750000004</v>
      </c>
      <c r="L27" s="28">
        <f>O27*3.2808399</f>
        <v>18.044619449999999</v>
      </c>
      <c r="M27" s="29">
        <f>K27*L27</f>
        <v>740.01884339845071</v>
      </c>
      <c r="N27" s="23">
        <v>12.5</v>
      </c>
      <c r="O27" s="23">
        <v>5.5</v>
      </c>
      <c r="P27" s="111">
        <f>N27*O27</f>
        <v>68.75</v>
      </c>
      <c r="Q27" s="75" t="s">
        <v>28</v>
      </c>
      <c r="R27" s="23" t="s">
        <v>28</v>
      </c>
      <c r="S27" s="23" t="s">
        <v>28</v>
      </c>
      <c r="T27" s="23" t="s">
        <v>28</v>
      </c>
      <c r="U27" s="23" t="s">
        <v>14</v>
      </c>
      <c r="V27" s="95" t="s">
        <v>14</v>
      </c>
      <c r="W27" s="87">
        <v>28</v>
      </c>
      <c r="X27" s="32">
        <v>175</v>
      </c>
      <c r="Y27" s="32">
        <v>800</v>
      </c>
      <c r="Z27" s="33">
        <f t="shared" ref="Z27:Z41" si="12">W27/P27</f>
        <v>0.40727272727272729</v>
      </c>
      <c r="AA27" s="37">
        <f t="shared" ref="AA27:AA41" si="13">X27/P27</f>
        <v>2.5454545454545454</v>
      </c>
      <c r="AB27" s="70">
        <f t="shared" ref="AB27:AB41" si="14">Y27/P27</f>
        <v>11.636363636363637</v>
      </c>
      <c r="AC27" s="73">
        <f>W27-'Headline Stats'!$B$6</f>
        <v>-1.4658653846153804</v>
      </c>
      <c r="AD27" s="34">
        <f>X27-'Headline Stats'!$B$7</f>
        <v>-49.690675241157521</v>
      </c>
      <c r="AE27" s="34">
        <f>Y27-'Headline Stats'!$B$8</f>
        <v>-285.80322580645156</v>
      </c>
      <c r="AF27" s="34">
        <f>Z27-'Headline Stats'!$B$13</f>
        <v>-4.6634552692203513E-2</v>
      </c>
      <c r="AG27" s="34">
        <f>AA27-'Headline Stats'!$B$14</f>
        <v>-0.79521922616087526</v>
      </c>
      <c r="AH27" s="69">
        <f>AB27-'Headline Stats'!$B$15</f>
        <v>-4.5232408421508303</v>
      </c>
      <c r="AI27" s="75"/>
    </row>
    <row r="28" spans="1:35" x14ac:dyDescent="0.25">
      <c r="A28" s="21" t="s">
        <v>646</v>
      </c>
      <c r="B28" s="21" t="s">
        <v>647</v>
      </c>
      <c r="C28" s="22" t="s">
        <v>648</v>
      </c>
      <c r="D28" s="23"/>
      <c r="E28" s="21" t="s">
        <v>649</v>
      </c>
      <c r="F28" s="25" t="s">
        <v>650</v>
      </c>
      <c r="G28" s="26" t="s">
        <v>651</v>
      </c>
      <c r="H28" s="106" t="s">
        <v>72</v>
      </c>
      <c r="I28" s="81" t="s">
        <v>653</v>
      </c>
      <c r="J28" s="27" t="str">
        <f t="shared" si="0"/>
        <v>American Musical Theatre Academy: Smaller Studios x2</v>
      </c>
      <c r="K28" s="28">
        <f>N28*3.2808399</f>
        <v>36.089238899999998</v>
      </c>
      <c r="L28" s="28">
        <f>O28*3.2808399</f>
        <v>18.044619449999999</v>
      </c>
      <c r="M28" s="29">
        <f>K28*L28</f>
        <v>651.21658219063659</v>
      </c>
      <c r="N28" s="23">
        <v>11</v>
      </c>
      <c r="O28" s="23">
        <v>5.5</v>
      </c>
      <c r="P28" s="111">
        <f>N28*O28</f>
        <v>60.5</v>
      </c>
      <c r="Q28" s="75" t="s">
        <v>28</v>
      </c>
      <c r="R28" s="23" t="s">
        <v>28</v>
      </c>
      <c r="S28" s="23" t="s">
        <v>28</v>
      </c>
      <c r="T28" s="23" t="s">
        <v>28</v>
      </c>
      <c r="U28" s="23" t="s">
        <v>14</v>
      </c>
      <c r="V28" s="95" t="s">
        <v>28</v>
      </c>
      <c r="W28" s="87">
        <v>28</v>
      </c>
      <c r="X28" s="32">
        <v>175</v>
      </c>
      <c r="Y28" s="32">
        <v>800</v>
      </c>
      <c r="Z28" s="33">
        <f t="shared" si="12"/>
        <v>0.46280991735537191</v>
      </c>
      <c r="AA28" s="37">
        <f t="shared" si="13"/>
        <v>2.8925619834710745</v>
      </c>
      <c r="AB28" s="70">
        <f t="shared" si="14"/>
        <v>13.223140495867769</v>
      </c>
      <c r="AC28" s="73">
        <f>W28-'Headline Stats'!$B$6</f>
        <v>-1.4658653846153804</v>
      </c>
      <c r="AD28" s="34">
        <f>X28-'Headline Stats'!$B$7</f>
        <v>-49.690675241157521</v>
      </c>
      <c r="AE28" s="34">
        <f>Y28-'Headline Stats'!$B$8</f>
        <v>-285.80322580645156</v>
      </c>
      <c r="AF28" s="34">
        <f>Z28-'Headline Stats'!$B$13</f>
        <v>8.9026373904411149E-3</v>
      </c>
      <c r="AG28" s="34">
        <f>AA28-'Headline Stats'!$B$14</f>
        <v>-0.44811178814434616</v>
      </c>
      <c r="AH28" s="69">
        <f>AB28-'Headline Stats'!$B$15</f>
        <v>-2.9364639826466981</v>
      </c>
      <c r="AI28" s="75"/>
    </row>
    <row r="29" spans="1:35" x14ac:dyDescent="0.25">
      <c r="A29" s="21" t="s">
        <v>808</v>
      </c>
      <c r="B29" s="21" t="s">
        <v>809</v>
      </c>
      <c r="C29" s="22" t="s">
        <v>810</v>
      </c>
      <c r="D29" s="23"/>
      <c r="E29" s="24" t="s">
        <v>811</v>
      </c>
      <c r="F29" s="23" t="s">
        <v>812</v>
      </c>
      <c r="G29" s="26" t="s">
        <v>813</v>
      </c>
      <c r="H29" s="102" t="s">
        <v>24</v>
      </c>
      <c r="I29" s="75" t="s">
        <v>127</v>
      </c>
      <c r="J29" s="27" t="str">
        <f t="shared" si="0"/>
        <v>Apiary Studios: Studio 1</v>
      </c>
      <c r="K29" s="23"/>
      <c r="L29" s="23"/>
      <c r="M29" s="29"/>
      <c r="N29" s="23"/>
      <c r="O29" s="23"/>
      <c r="P29" s="111">
        <v>210</v>
      </c>
      <c r="Q29" s="75" t="s">
        <v>14</v>
      </c>
      <c r="R29" s="23" t="s">
        <v>28</v>
      </c>
      <c r="S29" s="23" t="s">
        <v>28</v>
      </c>
      <c r="T29" s="23" t="s">
        <v>28</v>
      </c>
      <c r="U29" s="23" t="s">
        <v>28</v>
      </c>
      <c r="V29" s="95" t="s">
        <v>28</v>
      </c>
      <c r="W29" s="87">
        <v>15</v>
      </c>
      <c r="X29" s="32">
        <v>120</v>
      </c>
      <c r="Y29" s="32">
        <v>500</v>
      </c>
      <c r="Z29" s="33">
        <f t="shared" si="12"/>
        <v>7.1428571428571425E-2</v>
      </c>
      <c r="AA29" s="33">
        <f t="shared" si="13"/>
        <v>0.5714285714285714</v>
      </c>
      <c r="AB29" s="69">
        <f t="shared" si="14"/>
        <v>2.3809523809523809</v>
      </c>
      <c r="AC29" s="73">
        <f>W29-'Headline Stats'!$B$6</f>
        <v>-14.46586538461538</v>
      </c>
      <c r="AD29" s="34">
        <f>X29-'Headline Stats'!$B$7</f>
        <v>-104.69067524115752</v>
      </c>
      <c r="AE29" s="34">
        <f>Y29-'Headline Stats'!$B$8</f>
        <v>-585.80322580645156</v>
      </c>
      <c r="AF29" s="34">
        <f>Z29-'Headline Stats'!$B$13</f>
        <v>-0.38247870853635935</v>
      </c>
      <c r="AG29" s="34">
        <f>AA29-'Headline Stats'!$B$14</f>
        <v>-2.7692452001868491</v>
      </c>
      <c r="AH29" s="69">
        <f>AB29-'Headline Stats'!$B$15</f>
        <v>-13.778652097562086</v>
      </c>
      <c r="AI29" s="75"/>
    </row>
    <row r="30" spans="1:35" x14ac:dyDescent="0.25">
      <c r="A30" s="21" t="s">
        <v>808</v>
      </c>
      <c r="B30" s="21" t="s">
        <v>809</v>
      </c>
      <c r="C30" s="22" t="s">
        <v>810</v>
      </c>
      <c r="D30" s="23"/>
      <c r="E30" s="24" t="s">
        <v>811</v>
      </c>
      <c r="F30" s="23" t="s">
        <v>812</v>
      </c>
      <c r="G30" s="26" t="s">
        <v>813</v>
      </c>
      <c r="H30" s="102" t="s">
        <v>24</v>
      </c>
      <c r="I30" s="75" t="s">
        <v>128</v>
      </c>
      <c r="J30" s="27" t="str">
        <f t="shared" si="0"/>
        <v>Apiary Studios: Studio 2</v>
      </c>
      <c r="K30" s="23"/>
      <c r="L30" s="23"/>
      <c r="M30" s="29"/>
      <c r="N30" s="23"/>
      <c r="O30" s="23"/>
      <c r="P30" s="111">
        <v>305</v>
      </c>
      <c r="Q30" s="75" t="s">
        <v>14</v>
      </c>
      <c r="R30" s="23" t="s">
        <v>28</v>
      </c>
      <c r="S30" s="23" t="s">
        <v>28</v>
      </c>
      <c r="T30" s="23" t="s">
        <v>28</v>
      </c>
      <c r="U30" s="23" t="s">
        <v>28</v>
      </c>
      <c r="V30" s="95" t="s">
        <v>28</v>
      </c>
      <c r="W30" s="87">
        <v>17</v>
      </c>
      <c r="X30" s="32">
        <v>135</v>
      </c>
      <c r="Y30" s="32">
        <v>600</v>
      </c>
      <c r="Z30" s="33">
        <f t="shared" si="12"/>
        <v>5.5737704918032788E-2</v>
      </c>
      <c r="AA30" s="33">
        <f t="shared" si="13"/>
        <v>0.44262295081967212</v>
      </c>
      <c r="AB30" s="69">
        <f t="shared" si="14"/>
        <v>1.9672131147540983</v>
      </c>
      <c r="AC30" s="73">
        <f>W30-'Headline Stats'!$B$6</f>
        <v>-12.46586538461538</v>
      </c>
      <c r="AD30" s="34">
        <f>X30-'Headline Stats'!$B$7</f>
        <v>-89.690675241157521</v>
      </c>
      <c r="AE30" s="34">
        <f>Y30-'Headline Stats'!$B$8</f>
        <v>-485.80322580645156</v>
      </c>
      <c r="AF30" s="34">
        <f>Z30-'Headline Stats'!$B$13</f>
        <v>-0.39816957504689798</v>
      </c>
      <c r="AG30" s="34">
        <f>AA30-'Headline Stats'!$B$14</f>
        <v>-2.8980508207957487</v>
      </c>
      <c r="AH30" s="69">
        <f>AB30-'Headline Stats'!$B$15</f>
        <v>-14.192391363760368</v>
      </c>
      <c r="AI30" s="75"/>
    </row>
    <row r="31" spans="1:35" x14ac:dyDescent="0.25">
      <c r="A31" s="21" t="s">
        <v>808</v>
      </c>
      <c r="B31" s="21" t="s">
        <v>809</v>
      </c>
      <c r="C31" s="22" t="s">
        <v>810</v>
      </c>
      <c r="D31" s="23"/>
      <c r="E31" s="24" t="s">
        <v>811</v>
      </c>
      <c r="F31" s="23" t="s">
        <v>812</v>
      </c>
      <c r="G31" s="26" t="s">
        <v>813</v>
      </c>
      <c r="H31" s="102" t="s">
        <v>24</v>
      </c>
      <c r="I31" s="75" t="s">
        <v>114</v>
      </c>
      <c r="J31" s="27" t="str">
        <f t="shared" si="0"/>
        <v>Apiary Studios: Studio 3</v>
      </c>
      <c r="K31" s="23"/>
      <c r="L31" s="23"/>
      <c r="M31" s="29"/>
      <c r="N31" s="23"/>
      <c r="O31" s="23"/>
      <c r="P31" s="111">
        <v>200</v>
      </c>
      <c r="Q31" s="75" t="s">
        <v>14</v>
      </c>
      <c r="R31" s="23" t="s">
        <v>28</v>
      </c>
      <c r="S31" s="23" t="s">
        <v>28</v>
      </c>
      <c r="T31" s="23" t="s">
        <v>28</v>
      </c>
      <c r="U31" s="23" t="s">
        <v>28</v>
      </c>
      <c r="V31" s="95" t="s">
        <v>28</v>
      </c>
      <c r="W31" s="87">
        <v>17</v>
      </c>
      <c r="X31" s="32">
        <v>130</v>
      </c>
      <c r="Y31" s="32">
        <v>550</v>
      </c>
      <c r="Z31" s="33">
        <f t="shared" si="12"/>
        <v>8.5000000000000006E-2</v>
      </c>
      <c r="AA31" s="33">
        <f t="shared" si="13"/>
        <v>0.65</v>
      </c>
      <c r="AB31" s="69">
        <f t="shared" si="14"/>
        <v>2.75</v>
      </c>
      <c r="AC31" s="73">
        <f>W31-'Headline Stats'!$B$6</f>
        <v>-12.46586538461538</v>
      </c>
      <c r="AD31" s="34">
        <f>X31-'Headline Stats'!$B$7</f>
        <v>-94.690675241157521</v>
      </c>
      <c r="AE31" s="34">
        <f>Y31-'Headline Stats'!$B$8</f>
        <v>-535.80322580645156</v>
      </c>
      <c r="AF31" s="34">
        <f>Z31-'Headline Stats'!$B$13</f>
        <v>-0.36890727996493078</v>
      </c>
      <c r="AG31" s="34">
        <f>AA31-'Headline Stats'!$B$14</f>
        <v>-2.6906737716154208</v>
      </c>
      <c r="AH31" s="69">
        <f>AB31-'Headline Stats'!$B$15</f>
        <v>-13.409604478514467</v>
      </c>
      <c r="AI31" s="75"/>
    </row>
    <row r="32" spans="1:35" x14ac:dyDescent="0.25">
      <c r="A32" s="41" t="s">
        <v>97</v>
      </c>
      <c r="B32" s="41" t="s">
        <v>98</v>
      </c>
      <c r="C32" s="27" t="s">
        <v>99</v>
      </c>
      <c r="D32" s="27"/>
      <c r="E32" s="27" t="s">
        <v>100</v>
      </c>
      <c r="F32" s="26" t="s">
        <v>101</v>
      </c>
      <c r="G32" s="27" t="s">
        <v>102</v>
      </c>
      <c r="H32" s="103" t="s">
        <v>104</v>
      </c>
      <c r="I32" s="76" t="s">
        <v>48</v>
      </c>
      <c r="J32" s="27" t="str">
        <f t="shared" si="0"/>
        <v>Arch 468: Single space</v>
      </c>
      <c r="K32" s="27">
        <v>17</v>
      </c>
      <c r="L32" s="27">
        <v>20</v>
      </c>
      <c r="M32" s="35">
        <f t="shared" ref="M32:M39" si="15">K32*L32</f>
        <v>340</v>
      </c>
      <c r="N32" s="27">
        <v>5.3</v>
      </c>
      <c r="O32" s="27">
        <v>6.1</v>
      </c>
      <c r="P32" s="112">
        <f t="shared" ref="P32:P56" si="16">N32*O32</f>
        <v>32.33</v>
      </c>
      <c r="Q32" s="76" t="s">
        <v>28</v>
      </c>
      <c r="R32" s="27" t="s">
        <v>28</v>
      </c>
      <c r="S32" s="27" t="s">
        <v>28</v>
      </c>
      <c r="T32" s="27" t="s">
        <v>14</v>
      </c>
      <c r="U32" s="27" t="s">
        <v>14</v>
      </c>
      <c r="V32" s="93" t="s">
        <v>14</v>
      </c>
      <c r="W32" s="84">
        <f t="shared" ref="W32:W38" si="17">X32/8</f>
        <v>6.875</v>
      </c>
      <c r="X32" s="36">
        <v>55</v>
      </c>
      <c r="Y32" s="40">
        <f>X32*5</f>
        <v>275</v>
      </c>
      <c r="Z32" s="33">
        <f t="shared" si="12"/>
        <v>0.21265078874110735</v>
      </c>
      <c r="AA32" s="37">
        <f t="shared" si="13"/>
        <v>1.7012063099288588</v>
      </c>
      <c r="AB32" s="70">
        <f t="shared" si="14"/>
        <v>8.5060315496442929</v>
      </c>
      <c r="AC32" s="73">
        <f>W32-'Headline Stats'!$B$6</f>
        <v>-22.59086538461538</v>
      </c>
      <c r="AD32" s="34">
        <f>X32-'Headline Stats'!$B$7</f>
        <v>-169.69067524115752</v>
      </c>
      <c r="AE32" s="34">
        <f>Y32-'Headline Stats'!$B$8</f>
        <v>-810.80322580645156</v>
      </c>
      <c r="AF32" s="34">
        <f>Z32-'Headline Stats'!$B$13</f>
        <v>-0.24125649122382345</v>
      </c>
      <c r="AG32" s="34">
        <f>AA32-'Headline Stats'!$B$14</f>
        <v>-1.6394674616865619</v>
      </c>
      <c r="AH32" s="69">
        <f>AB32-'Headline Stats'!$B$15</f>
        <v>-7.6535729288701742</v>
      </c>
      <c r="AI32" s="76" t="s">
        <v>103</v>
      </c>
    </row>
    <row r="33" spans="1:35" x14ac:dyDescent="0.25">
      <c r="A33" s="41" t="s">
        <v>105</v>
      </c>
      <c r="B33" s="41" t="s">
        <v>106</v>
      </c>
      <c r="C33" s="27" t="s">
        <v>107</v>
      </c>
      <c r="D33" s="27"/>
      <c r="E33" s="27" t="s">
        <v>108</v>
      </c>
      <c r="F33" s="26" t="s">
        <v>109</v>
      </c>
      <c r="G33" s="26" t="s">
        <v>110</v>
      </c>
      <c r="H33" s="103" t="s">
        <v>24</v>
      </c>
      <c r="I33" s="76" t="s">
        <v>111</v>
      </c>
      <c r="J33" s="27" t="str">
        <f t="shared" si="0"/>
        <v>Artsadmin: Steve Whitson Studio</v>
      </c>
      <c r="K33" s="35">
        <f t="shared" ref="K33:L39" si="18">N33*3.2808399</f>
        <v>42.650918700000005</v>
      </c>
      <c r="L33" s="35">
        <f t="shared" si="18"/>
        <v>37.72965885</v>
      </c>
      <c r="M33" s="35">
        <f t="shared" si="15"/>
        <v>1609.2046121900858</v>
      </c>
      <c r="N33" s="27">
        <v>13</v>
      </c>
      <c r="O33" s="27">
        <v>11.5</v>
      </c>
      <c r="P33" s="112">
        <f t="shared" si="16"/>
        <v>149.5</v>
      </c>
      <c r="Q33" s="76" t="s">
        <v>14</v>
      </c>
      <c r="R33" s="27" t="s">
        <v>14</v>
      </c>
      <c r="S33" s="27" t="s">
        <v>28</v>
      </c>
      <c r="T33" s="27" t="s">
        <v>28</v>
      </c>
      <c r="U33" s="27" t="s">
        <v>14</v>
      </c>
      <c r="V33" s="93" t="s">
        <v>14</v>
      </c>
      <c r="W33" s="84">
        <f t="shared" si="17"/>
        <v>40</v>
      </c>
      <c r="X33" s="36">
        <v>320</v>
      </c>
      <c r="Y33" s="36">
        <v>1300</v>
      </c>
      <c r="Z33" s="33">
        <f t="shared" si="12"/>
        <v>0.26755852842809363</v>
      </c>
      <c r="AA33" s="37">
        <f t="shared" si="13"/>
        <v>2.1404682274247491</v>
      </c>
      <c r="AB33" s="70">
        <f t="shared" si="14"/>
        <v>8.695652173913043</v>
      </c>
      <c r="AC33" s="73">
        <f>W33-'Headline Stats'!$B$6</f>
        <v>10.53413461538462</v>
      </c>
      <c r="AD33" s="34">
        <f>X33-'Headline Stats'!$B$7</f>
        <v>95.309324758842479</v>
      </c>
      <c r="AE33" s="34">
        <f>Y33-'Headline Stats'!$B$8</f>
        <v>214.19677419354844</v>
      </c>
      <c r="AF33" s="34">
        <f>Z33-'Headline Stats'!$B$13</f>
        <v>-0.18634875153683716</v>
      </c>
      <c r="AG33" s="34">
        <f>AA33-'Headline Stats'!$B$14</f>
        <v>-1.2002055441906716</v>
      </c>
      <c r="AH33" s="69">
        <f>AB33-'Headline Stats'!$B$15</f>
        <v>-7.463952304601424</v>
      </c>
      <c r="AI33" s="76" t="s">
        <v>112</v>
      </c>
    </row>
    <row r="34" spans="1:35" x14ac:dyDescent="0.25">
      <c r="A34" s="41" t="s">
        <v>105</v>
      </c>
      <c r="B34" s="41" t="s">
        <v>106</v>
      </c>
      <c r="C34" s="27" t="s">
        <v>107</v>
      </c>
      <c r="D34" s="27"/>
      <c r="E34" s="27" t="s">
        <v>108</v>
      </c>
      <c r="F34" s="26" t="s">
        <v>109</v>
      </c>
      <c r="G34" s="26" t="s">
        <v>110</v>
      </c>
      <c r="H34" s="103" t="s">
        <v>24</v>
      </c>
      <c r="I34" s="76" t="s">
        <v>113</v>
      </c>
      <c r="J34" s="27" t="str">
        <f t="shared" si="0"/>
        <v>Artsadmin: Theatre</v>
      </c>
      <c r="K34" s="35">
        <f t="shared" si="18"/>
        <v>32.808399000000001</v>
      </c>
      <c r="L34" s="35">
        <f t="shared" si="18"/>
        <v>29.527559100000001</v>
      </c>
      <c r="M34" s="35">
        <f t="shared" si="15"/>
        <v>968.75194044888099</v>
      </c>
      <c r="N34" s="27">
        <v>10</v>
      </c>
      <c r="O34" s="27">
        <v>9</v>
      </c>
      <c r="P34" s="112">
        <f t="shared" si="16"/>
        <v>90</v>
      </c>
      <c r="Q34" s="76" t="s">
        <v>14</v>
      </c>
      <c r="R34" s="27" t="s">
        <v>14</v>
      </c>
      <c r="S34" s="27" t="s">
        <v>14</v>
      </c>
      <c r="T34" s="27" t="s">
        <v>14</v>
      </c>
      <c r="U34" s="27" t="s">
        <v>28</v>
      </c>
      <c r="V34" s="93" t="s">
        <v>14</v>
      </c>
      <c r="W34" s="84">
        <f t="shared" si="17"/>
        <v>37.5</v>
      </c>
      <c r="X34" s="36">
        <v>300</v>
      </c>
      <c r="Y34" s="36">
        <v>1200</v>
      </c>
      <c r="Z34" s="33">
        <f t="shared" si="12"/>
        <v>0.41666666666666669</v>
      </c>
      <c r="AA34" s="37">
        <f t="shared" si="13"/>
        <v>3.3333333333333335</v>
      </c>
      <c r="AB34" s="70">
        <f t="shared" si="14"/>
        <v>13.333333333333334</v>
      </c>
      <c r="AC34" s="73">
        <f>W34-'Headline Stats'!$B$6</f>
        <v>8.0341346153846196</v>
      </c>
      <c r="AD34" s="34">
        <f>X34-'Headline Stats'!$B$7</f>
        <v>75.309324758842479</v>
      </c>
      <c r="AE34" s="34">
        <f>Y34-'Headline Stats'!$B$8</f>
        <v>114.19677419354844</v>
      </c>
      <c r="AF34" s="34">
        <f>Z34-'Headline Stats'!$B$13</f>
        <v>-3.7240613298264114E-2</v>
      </c>
      <c r="AG34" s="34">
        <f>AA34-'Headline Stats'!$B$14</f>
        <v>-7.3404382820871916E-3</v>
      </c>
      <c r="AH34" s="69">
        <f>AB34-'Headline Stats'!$B$15</f>
        <v>-2.8262711451811331</v>
      </c>
      <c r="AI34" s="76" t="s">
        <v>112</v>
      </c>
    </row>
    <row r="35" spans="1:35" s="6" customFormat="1" x14ac:dyDescent="0.25">
      <c r="A35" s="41" t="s">
        <v>105</v>
      </c>
      <c r="B35" s="41" t="s">
        <v>106</v>
      </c>
      <c r="C35" s="27" t="s">
        <v>107</v>
      </c>
      <c r="D35" s="27"/>
      <c r="E35" s="27" t="s">
        <v>108</v>
      </c>
      <c r="F35" s="26" t="s">
        <v>109</v>
      </c>
      <c r="G35" s="26" t="s">
        <v>110</v>
      </c>
      <c r="H35" s="103" t="s">
        <v>24</v>
      </c>
      <c r="I35" s="76" t="s">
        <v>114</v>
      </c>
      <c r="J35" s="27" t="str">
        <f t="shared" si="0"/>
        <v>Artsadmin: Studio 3</v>
      </c>
      <c r="K35" s="35">
        <f t="shared" si="18"/>
        <v>49.212598499999999</v>
      </c>
      <c r="L35" s="35">
        <f t="shared" si="18"/>
        <v>45.931758600000002</v>
      </c>
      <c r="M35" s="35">
        <f t="shared" si="15"/>
        <v>2260.4211943807222</v>
      </c>
      <c r="N35" s="27">
        <v>15</v>
      </c>
      <c r="O35" s="27">
        <v>14</v>
      </c>
      <c r="P35" s="112">
        <f t="shared" si="16"/>
        <v>210</v>
      </c>
      <c r="Q35" s="76" t="s">
        <v>14</v>
      </c>
      <c r="R35" s="27" t="s">
        <v>14</v>
      </c>
      <c r="S35" s="27" t="s">
        <v>28</v>
      </c>
      <c r="T35" s="27" t="s">
        <v>28</v>
      </c>
      <c r="U35" s="27" t="s">
        <v>28</v>
      </c>
      <c r="V35" s="93" t="s">
        <v>14</v>
      </c>
      <c r="W35" s="84">
        <f t="shared" si="17"/>
        <v>28.125</v>
      </c>
      <c r="X35" s="36">
        <v>225</v>
      </c>
      <c r="Y35" s="36">
        <v>900</v>
      </c>
      <c r="Z35" s="33">
        <f t="shared" si="12"/>
        <v>0.13392857142857142</v>
      </c>
      <c r="AA35" s="37">
        <f t="shared" si="13"/>
        <v>1.0714285714285714</v>
      </c>
      <c r="AB35" s="70">
        <f t="shared" si="14"/>
        <v>4.2857142857142856</v>
      </c>
      <c r="AC35" s="73">
        <f>W35-'Headline Stats'!$B$6</f>
        <v>-1.3408653846153804</v>
      </c>
      <c r="AD35" s="34">
        <f>X35-'Headline Stats'!$B$7</f>
        <v>0.30932475884247879</v>
      </c>
      <c r="AE35" s="34">
        <f>Y35-'Headline Stats'!$B$8</f>
        <v>-185.80322580645156</v>
      </c>
      <c r="AF35" s="34">
        <f>Z35-'Headline Stats'!$B$13</f>
        <v>-0.31997870853635935</v>
      </c>
      <c r="AG35" s="34">
        <f>AA35-'Headline Stats'!$B$14</f>
        <v>-2.2692452001868491</v>
      </c>
      <c r="AH35" s="69">
        <f>AB35-'Headline Stats'!$B$15</f>
        <v>-11.873890192800182</v>
      </c>
      <c r="AI35" s="76" t="s">
        <v>112</v>
      </c>
    </row>
    <row r="36" spans="1:35" s="6" customFormat="1" x14ac:dyDescent="0.25">
      <c r="A36" s="41" t="s">
        <v>105</v>
      </c>
      <c r="B36" s="41" t="s">
        <v>106</v>
      </c>
      <c r="C36" s="27" t="s">
        <v>107</v>
      </c>
      <c r="D36" s="27"/>
      <c r="E36" s="27" t="s">
        <v>108</v>
      </c>
      <c r="F36" s="26" t="s">
        <v>109</v>
      </c>
      <c r="G36" s="26" t="s">
        <v>110</v>
      </c>
      <c r="H36" s="103" t="s">
        <v>24</v>
      </c>
      <c r="I36" s="76" t="s">
        <v>115</v>
      </c>
      <c r="J36" s="27" t="str">
        <f t="shared" si="0"/>
        <v>Artsadmin: Fire Room</v>
      </c>
      <c r="K36" s="35">
        <f t="shared" si="18"/>
        <v>39.370078800000002</v>
      </c>
      <c r="L36" s="35">
        <f t="shared" si="18"/>
        <v>19.685039400000001</v>
      </c>
      <c r="M36" s="35">
        <f t="shared" si="15"/>
        <v>775.00155235910483</v>
      </c>
      <c r="N36" s="27">
        <v>12</v>
      </c>
      <c r="O36" s="27">
        <v>6</v>
      </c>
      <c r="P36" s="112">
        <f t="shared" si="16"/>
        <v>72</v>
      </c>
      <c r="Q36" s="76" t="s">
        <v>14</v>
      </c>
      <c r="R36" s="27" t="s">
        <v>14</v>
      </c>
      <c r="S36" s="27" t="s">
        <v>28</v>
      </c>
      <c r="T36" s="27" t="s">
        <v>28</v>
      </c>
      <c r="U36" s="27" t="s">
        <v>28</v>
      </c>
      <c r="V36" s="93" t="s">
        <v>14</v>
      </c>
      <c r="W36" s="84">
        <f t="shared" si="17"/>
        <v>16.25</v>
      </c>
      <c r="X36" s="36">
        <v>130</v>
      </c>
      <c r="Y36" s="36">
        <v>520</v>
      </c>
      <c r="Z36" s="33">
        <f t="shared" si="12"/>
        <v>0.22569444444444445</v>
      </c>
      <c r="AA36" s="37">
        <f t="shared" si="13"/>
        <v>1.8055555555555556</v>
      </c>
      <c r="AB36" s="70">
        <f t="shared" si="14"/>
        <v>7.2222222222222223</v>
      </c>
      <c r="AC36" s="73">
        <f>W36-'Headline Stats'!$B$6</f>
        <v>-13.21586538461538</v>
      </c>
      <c r="AD36" s="34">
        <f>X36-'Headline Stats'!$B$7</f>
        <v>-94.690675241157521</v>
      </c>
      <c r="AE36" s="34">
        <f>Y36-'Headline Stats'!$B$8</f>
        <v>-565.80322580645156</v>
      </c>
      <c r="AF36" s="34">
        <f>Z36-'Headline Stats'!$B$13</f>
        <v>-0.22821283552048635</v>
      </c>
      <c r="AG36" s="34">
        <f>AA36-'Headline Stats'!$B$14</f>
        <v>-1.5351182160598651</v>
      </c>
      <c r="AH36" s="69">
        <f>AB36-'Headline Stats'!$B$15</f>
        <v>-8.9373822562922456</v>
      </c>
      <c r="AI36" s="76" t="s">
        <v>112</v>
      </c>
    </row>
    <row r="37" spans="1:35" x14ac:dyDescent="0.25">
      <c r="A37" s="41" t="s">
        <v>105</v>
      </c>
      <c r="B37" s="41" t="s">
        <v>106</v>
      </c>
      <c r="C37" s="27" t="s">
        <v>107</v>
      </c>
      <c r="D37" s="27"/>
      <c r="E37" s="27" t="s">
        <v>108</v>
      </c>
      <c r="F37" s="26" t="s">
        <v>109</v>
      </c>
      <c r="G37" s="26" t="s">
        <v>110</v>
      </c>
      <c r="H37" s="103" t="s">
        <v>24</v>
      </c>
      <c r="I37" s="76" t="s">
        <v>116</v>
      </c>
      <c r="J37" s="27" t="str">
        <f t="shared" si="0"/>
        <v>Artsadmin: Court Room</v>
      </c>
      <c r="K37" s="35">
        <f t="shared" si="18"/>
        <v>49.212598499999999</v>
      </c>
      <c r="L37" s="35">
        <f t="shared" si="18"/>
        <v>26.246719200000001</v>
      </c>
      <c r="M37" s="35">
        <f t="shared" si="15"/>
        <v>1291.6692539318412</v>
      </c>
      <c r="N37" s="27">
        <v>15</v>
      </c>
      <c r="O37" s="27">
        <v>8</v>
      </c>
      <c r="P37" s="112">
        <f t="shared" si="16"/>
        <v>120</v>
      </c>
      <c r="Q37" s="76" t="s">
        <v>14</v>
      </c>
      <c r="R37" s="27" t="s">
        <v>14</v>
      </c>
      <c r="S37" s="27" t="s">
        <v>28</v>
      </c>
      <c r="T37" s="27" t="s">
        <v>28</v>
      </c>
      <c r="U37" s="27" t="s">
        <v>28</v>
      </c>
      <c r="V37" s="93" t="s">
        <v>14</v>
      </c>
      <c r="W37" s="84">
        <f t="shared" si="17"/>
        <v>21.25</v>
      </c>
      <c r="X37" s="36">
        <v>170</v>
      </c>
      <c r="Y37" s="36">
        <v>680</v>
      </c>
      <c r="Z37" s="33">
        <f t="shared" si="12"/>
        <v>0.17708333333333334</v>
      </c>
      <c r="AA37" s="37">
        <f t="shared" si="13"/>
        <v>1.4166666666666667</v>
      </c>
      <c r="AB37" s="70">
        <f t="shared" si="14"/>
        <v>5.666666666666667</v>
      </c>
      <c r="AC37" s="73">
        <f>W37-'Headline Stats'!$B$6</f>
        <v>-8.2158653846153804</v>
      </c>
      <c r="AD37" s="34">
        <f>X37-'Headline Stats'!$B$7</f>
        <v>-54.690675241157521</v>
      </c>
      <c r="AE37" s="34">
        <f>Y37-'Headline Stats'!$B$8</f>
        <v>-405.80322580645156</v>
      </c>
      <c r="AF37" s="34">
        <f>Z37-'Headline Stats'!$B$13</f>
        <v>-0.27682394663159748</v>
      </c>
      <c r="AG37" s="34">
        <f>AA37-'Headline Stats'!$B$14</f>
        <v>-1.9240071049487539</v>
      </c>
      <c r="AH37" s="69">
        <f>AB37-'Headline Stats'!$B$15</f>
        <v>-10.492937811847799</v>
      </c>
      <c r="AI37" s="76" t="s">
        <v>112</v>
      </c>
    </row>
    <row r="38" spans="1:35" x14ac:dyDescent="0.25">
      <c r="A38" s="41" t="s">
        <v>105</v>
      </c>
      <c r="B38" s="41" t="s">
        <v>106</v>
      </c>
      <c r="C38" s="27" t="s">
        <v>107</v>
      </c>
      <c r="D38" s="27"/>
      <c r="E38" s="27" t="s">
        <v>108</v>
      </c>
      <c r="F38" s="26" t="s">
        <v>109</v>
      </c>
      <c r="G38" s="26" t="s">
        <v>110</v>
      </c>
      <c r="H38" s="103" t="s">
        <v>24</v>
      </c>
      <c r="I38" s="76" t="s">
        <v>117</v>
      </c>
      <c r="J38" s="27" t="str">
        <f t="shared" si="0"/>
        <v>Artsadmin: Studio 5</v>
      </c>
      <c r="K38" s="35">
        <f t="shared" si="18"/>
        <v>27.887139150000003</v>
      </c>
      <c r="L38" s="35">
        <f t="shared" si="18"/>
        <v>14.763779550000001</v>
      </c>
      <c r="M38" s="35">
        <f t="shared" si="15"/>
        <v>411.71957469077444</v>
      </c>
      <c r="N38" s="27">
        <v>8.5</v>
      </c>
      <c r="O38" s="27">
        <v>4.5</v>
      </c>
      <c r="P38" s="112">
        <f t="shared" si="16"/>
        <v>38.25</v>
      </c>
      <c r="Q38" s="76" t="s">
        <v>14</v>
      </c>
      <c r="R38" s="27" t="s">
        <v>14</v>
      </c>
      <c r="S38" s="27" t="s">
        <v>28</v>
      </c>
      <c r="T38" s="27" t="s">
        <v>28</v>
      </c>
      <c r="U38" s="27" t="s">
        <v>28</v>
      </c>
      <c r="V38" s="93" t="s">
        <v>14</v>
      </c>
      <c r="W38" s="84">
        <f t="shared" si="17"/>
        <v>10</v>
      </c>
      <c r="X38" s="36">
        <v>80</v>
      </c>
      <c r="Y38" s="36">
        <v>320</v>
      </c>
      <c r="Z38" s="33">
        <f t="shared" si="12"/>
        <v>0.26143790849673204</v>
      </c>
      <c r="AA38" s="37">
        <f t="shared" si="13"/>
        <v>2.0915032679738563</v>
      </c>
      <c r="AB38" s="70">
        <f t="shared" si="14"/>
        <v>8.3660130718954253</v>
      </c>
      <c r="AC38" s="73">
        <f>W38-'Headline Stats'!$B$6</f>
        <v>-19.46586538461538</v>
      </c>
      <c r="AD38" s="34">
        <f>X38-'Headline Stats'!$B$7</f>
        <v>-144.69067524115752</v>
      </c>
      <c r="AE38" s="34">
        <f>Y38-'Headline Stats'!$B$8</f>
        <v>-765.80322580645156</v>
      </c>
      <c r="AF38" s="34">
        <f>Z38-'Headline Stats'!$B$13</f>
        <v>-0.19246937146819876</v>
      </c>
      <c r="AG38" s="34">
        <f>AA38-'Headline Stats'!$B$14</f>
        <v>-1.2491705036415643</v>
      </c>
      <c r="AH38" s="69">
        <f>AB38-'Headline Stats'!$B$15</f>
        <v>-7.7935914066190417</v>
      </c>
      <c r="AI38" s="76" t="s">
        <v>112</v>
      </c>
    </row>
    <row r="39" spans="1:35" x14ac:dyDescent="0.25">
      <c r="A39" s="21" t="s">
        <v>900</v>
      </c>
      <c r="B39" s="21" t="s">
        <v>894</v>
      </c>
      <c r="C39" s="22" t="s">
        <v>895</v>
      </c>
      <c r="D39" s="23"/>
      <c r="E39" s="24" t="s">
        <v>896</v>
      </c>
      <c r="F39" s="25" t="s">
        <v>898</v>
      </c>
      <c r="G39" s="26" t="s">
        <v>897</v>
      </c>
      <c r="H39" s="102" t="s">
        <v>24</v>
      </c>
      <c r="I39" s="75" t="s">
        <v>86</v>
      </c>
      <c r="J39" s="27" t="str">
        <f t="shared" si="0"/>
        <v>AYA Theatre Company / Factory Junction: Studio</v>
      </c>
      <c r="K39" s="28">
        <f t="shared" si="18"/>
        <v>22.965879300000001</v>
      </c>
      <c r="L39" s="28">
        <f t="shared" si="18"/>
        <v>19.685039400000001</v>
      </c>
      <c r="M39" s="29">
        <f t="shared" si="15"/>
        <v>452.08423887614447</v>
      </c>
      <c r="N39" s="23">
        <v>7</v>
      </c>
      <c r="O39" s="23">
        <v>6</v>
      </c>
      <c r="P39" s="111">
        <f t="shared" si="16"/>
        <v>42</v>
      </c>
      <c r="Q39" s="75" t="s">
        <v>28</v>
      </c>
      <c r="R39" s="23" t="s">
        <v>28</v>
      </c>
      <c r="S39" s="23" t="s">
        <v>28</v>
      </c>
      <c r="T39" s="23" t="s">
        <v>28</v>
      </c>
      <c r="U39" s="23" t="s">
        <v>28</v>
      </c>
      <c r="V39" s="95" t="s">
        <v>28</v>
      </c>
      <c r="W39" s="87">
        <v>12</v>
      </c>
      <c r="X39" s="32">
        <v>65</v>
      </c>
      <c r="Y39" s="32">
        <v>250</v>
      </c>
      <c r="Z39" s="33">
        <f t="shared" si="12"/>
        <v>0.2857142857142857</v>
      </c>
      <c r="AA39" s="33">
        <f t="shared" si="13"/>
        <v>1.5476190476190477</v>
      </c>
      <c r="AB39" s="69">
        <f t="shared" si="14"/>
        <v>5.9523809523809526</v>
      </c>
      <c r="AC39" s="73">
        <f>W39-'Headline Stats'!$B$6</f>
        <v>-17.46586538461538</v>
      </c>
      <c r="AD39" s="34">
        <f>X39-'Headline Stats'!$B$7</f>
        <v>-159.69067524115752</v>
      </c>
      <c r="AE39" s="34">
        <f>Y39-'Headline Stats'!$B$8</f>
        <v>-835.80322580645156</v>
      </c>
      <c r="AF39" s="34">
        <f>Z39-'Headline Stats'!$B$13</f>
        <v>-0.1681929942506451</v>
      </c>
      <c r="AG39" s="34">
        <f>AA39-'Headline Stats'!$B$14</f>
        <v>-1.793054723996373</v>
      </c>
      <c r="AH39" s="69">
        <f>AB39-'Headline Stats'!$B$15</f>
        <v>-10.207223526133514</v>
      </c>
      <c r="AI39" s="75" t="s">
        <v>899</v>
      </c>
    </row>
    <row r="40" spans="1:35" x14ac:dyDescent="0.25">
      <c r="A40" s="21" t="s">
        <v>814</v>
      </c>
      <c r="B40" s="21" t="s">
        <v>815</v>
      </c>
      <c r="C40" s="22" t="s">
        <v>816</v>
      </c>
      <c r="D40" s="23"/>
      <c r="E40" s="24" t="s">
        <v>817</v>
      </c>
      <c r="F40" s="26" t="s">
        <v>819</v>
      </c>
      <c r="G40" s="26" t="s">
        <v>818</v>
      </c>
      <c r="H40" s="102" t="s">
        <v>24</v>
      </c>
      <c r="I40" s="75" t="s">
        <v>127</v>
      </c>
      <c r="J40" s="27" t="str">
        <f t="shared" si="0"/>
        <v>BalletBoyz: Studio 1</v>
      </c>
      <c r="K40" s="23"/>
      <c r="L40" s="23"/>
      <c r="M40" s="29"/>
      <c r="N40" s="23">
        <v>9.5</v>
      </c>
      <c r="O40" s="23">
        <v>13</v>
      </c>
      <c r="P40" s="111">
        <f t="shared" si="16"/>
        <v>123.5</v>
      </c>
      <c r="Q40" s="75" t="s">
        <v>14</v>
      </c>
      <c r="R40" s="23" t="s">
        <v>28</v>
      </c>
      <c r="S40" s="23" t="s">
        <v>14</v>
      </c>
      <c r="T40" s="23" t="s">
        <v>28</v>
      </c>
      <c r="U40" s="23" t="s">
        <v>14</v>
      </c>
      <c r="V40" s="95" t="s">
        <v>28</v>
      </c>
      <c r="W40" s="83">
        <f>X40/8</f>
        <v>21.25</v>
      </c>
      <c r="X40" s="32">
        <v>170</v>
      </c>
      <c r="Y40" s="32">
        <f>X40*5</f>
        <v>850</v>
      </c>
      <c r="Z40" s="33">
        <f t="shared" si="12"/>
        <v>0.17206477732793521</v>
      </c>
      <c r="AA40" s="33">
        <f t="shared" si="13"/>
        <v>1.3765182186234817</v>
      </c>
      <c r="AB40" s="69">
        <f t="shared" si="14"/>
        <v>6.8825910931174086</v>
      </c>
      <c r="AC40" s="73">
        <f>W40-'Headline Stats'!$B$6</f>
        <v>-8.2158653846153804</v>
      </c>
      <c r="AD40" s="34">
        <f>X40-'Headline Stats'!$B$7</f>
        <v>-54.690675241157521</v>
      </c>
      <c r="AE40" s="34">
        <f>Y40-'Headline Stats'!$B$8</f>
        <v>-235.80322580645156</v>
      </c>
      <c r="AF40" s="34">
        <f>Z40-'Headline Stats'!$B$13</f>
        <v>-0.28184250263699562</v>
      </c>
      <c r="AG40" s="34">
        <f>AA40-'Headline Stats'!$B$14</f>
        <v>-1.964155552991939</v>
      </c>
      <c r="AH40" s="69">
        <f>AB40-'Headline Stats'!$B$15</f>
        <v>-9.2770133853970584</v>
      </c>
      <c r="AI40" s="75"/>
    </row>
    <row r="41" spans="1:35" s="7" customFormat="1" x14ac:dyDescent="0.25">
      <c r="A41" s="21" t="s">
        <v>814</v>
      </c>
      <c r="B41" s="21" t="s">
        <v>815</v>
      </c>
      <c r="C41" s="22" t="s">
        <v>816</v>
      </c>
      <c r="D41" s="23"/>
      <c r="E41" s="24" t="s">
        <v>817</v>
      </c>
      <c r="F41" s="26" t="s">
        <v>819</v>
      </c>
      <c r="G41" s="26" t="s">
        <v>818</v>
      </c>
      <c r="H41" s="102" t="s">
        <v>24</v>
      </c>
      <c r="I41" s="75" t="s">
        <v>128</v>
      </c>
      <c r="J41" s="27" t="str">
        <f t="shared" si="0"/>
        <v>BalletBoyz: Studio 2</v>
      </c>
      <c r="K41" s="23"/>
      <c r="L41" s="23"/>
      <c r="M41" s="29"/>
      <c r="N41" s="23">
        <v>9.3000000000000007</v>
      </c>
      <c r="O41" s="23">
        <v>8.1</v>
      </c>
      <c r="P41" s="111">
        <f t="shared" si="16"/>
        <v>75.33</v>
      </c>
      <c r="Q41" s="75" t="s">
        <v>14</v>
      </c>
      <c r="R41" s="23" t="s">
        <v>28</v>
      </c>
      <c r="S41" s="23" t="s">
        <v>14</v>
      </c>
      <c r="T41" s="23" t="s">
        <v>28</v>
      </c>
      <c r="U41" s="23" t="s">
        <v>14</v>
      </c>
      <c r="V41" s="95" t="s">
        <v>28</v>
      </c>
      <c r="W41" s="83">
        <f>X41/8</f>
        <v>17.5</v>
      </c>
      <c r="X41" s="32">
        <v>140</v>
      </c>
      <c r="Y41" s="32">
        <f>X41*5</f>
        <v>700</v>
      </c>
      <c r="Z41" s="33">
        <f t="shared" si="12"/>
        <v>0.2323111642108058</v>
      </c>
      <c r="AA41" s="33">
        <f t="shared" si="13"/>
        <v>1.8584893136864464</v>
      </c>
      <c r="AB41" s="69">
        <f t="shared" si="14"/>
        <v>9.292446568432231</v>
      </c>
      <c r="AC41" s="73">
        <f>W41-'Headline Stats'!$B$6</f>
        <v>-11.96586538461538</v>
      </c>
      <c r="AD41" s="34">
        <f>X41-'Headline Stats'!$B$7</f>
        <v>-84.690675241157521</v>
      </c>
      <c r="AE41" s="34">
        <f>Y41-'Headline Stats'!$B$8</f>
        <v>-385.80322580645156</v>
      </c>
      <c r="AF41" s="34">
        <f>Z41-'Headline Stats'!$B$13</f>
        <v>-0.22159611575412499</v>
      </c>
      <c r="AG41" s="34">
        <f>AA41-'Headline Stats'!$B$14</f>
        <v>-1.4821844579289742</v>
      </c>
      <c r="AH41" s="69">
        <f>AB41-'Headline Stats'!$B$15</f>
        <v>-6.867157910082236</v>
      </c>
      <c r="AI41" s="75"/>
    </row>
    <row r="42" spans="1:35" s="7" customFormat="1" x14ac:dyDescent="0.25">
      <c r="A42" s="41" t="s">
        <v>119</v>
      </c>
      <c r="B42" s="41" t="s">
        <v>258</v>
      </c>
      <c r="C42" s="41" t="s">
        <v>259</v>
      </c>
      <c r="D42" s="41"/>
      <c r="E42" s="41" t="s">
        <v>260</v>
      </c>
      <c r="F42" s="25" t="s">
        <v>261</v>
      </c>
      <c r="G42" s="25" t="s">
        <v>262</v>
      </c>
      <c r="H42" s="105" t="s">
        <v>419</v>
      </c>
      <c r="I42" s="77" t="s">
        <v>246</v>
      </c>
      <c r="J42" s="27" t="str">
        <f t="shared" si="0"/>
        <v xml:space="preserve">Bloomsbury Theatre: Studio </v>
      </c>
      <c r="K42" s="44">
        <v>36</v>
      </c>
      <c r="L42" s="44">
        <v>26.3</v>
      </c>
      <c r="M42" s="44">
        <f t="shared" ref="M42:M56" si="19">K42*L42</f>
        <v>946.80000000000007</v>
      </c>
      <c r="N42" s="41">
        <v>11</v>
      </c>
      <c r="O42" s="41">
        <v>8</v>
      </c>
      <c r="P42" s="113">
        <f t="shared" si="16"/>
        <v>88</v>
      </c>
      <c r="Q42" s="77" t="s">
        <v>14</v>
      </c>
      <c r="R42" s="41" t="s">
        <v>28</v>
      </c>
      <c r="S42" s="41" t="s">
        <v>28</v>
      </c>
      <c r="T42" s="41" t="s">
        <v>28</v>
      </c>
      <c r="U42" s="41" t="s">
        <v>14</v>
      </c>
      <c r="V42" s="94" t="s">
        <v>14</v>
      </c>
      <c r="W42" s="85">
        <v>45</v>
      </c>
      <c r="X42" s="40">
        <f>W42*8</f>
        <v>360</v>
      </c>
      <c r="Y42" s="40">
        <f>X42*5</f>
        <v>1800</v>
      </c>
      <c r="Z42" s="33">
        <f t="shared" ref="Z42:Z56" si="20">W42/P42</f>
        <v>0.51136363636363635</v>
      </c>
      <c r="AA42" s="37">
        <f t="shared" ref="AA42:AA56" si="21">X42/P42</f>
        <v>4.0909090909090908</v>
      </c>
      <c r="AB42" s="70">
        <f>Y42/P42</f>
        <v>20.454545454545453</v>
      </c>
      <c r="AC42" s="73">
        <f>W42-'Headline Stats'!$B$6</f>
        <v>15.53413461538462</v>
      </c>
      <c r="AD42" s="34">
        <f>X42-'Headline Stats'!$B$7</f>
        <v>135.30932475884248</v>
      </c>
      <c r="AE42" s="34">
        <f>Y42-'Headline Stats'!$B$8</f>
        <v>714.19677419354844</v>
      </c>
      <c r="AF42" s="34">
        <f>Z42-'Headline Stats'!$B$13</f>
        <v>5.7456356398705555E-2</v>
      </c>
      <c r="AG42" s="34">
        <f>AA42-'Headline Stats'!$B$14</f>
        <v>0.75023531929367016</v>
      </c>
      <c r="AH42" s="69">
        <f>AB42-'Headline Stats'!$B$15</f>
        <v>4.2949409760309862</v>
      </c>
      <c r="AI42" s="78" t="s">
        <v>420</v>
      </c>
    </row>
    <row r="43" spans="1:35" s="7" customFormat="1" x14ac:dyDescent="0.25">
      <c r="A43" s="21" t="s">
        <v>780</v>
      </c>
      <c r="B43" s="21" t="s">
        <v>781</v>
      </c>
      <c r="C43" s="22" t="s">
        <v>782</v>
      </c>
      <c r="D43" s="23"/>
      <c r="E43" s="24" t="s">
        <v>783</v>
      </c>
      <c r="F43" s="26" t="s">
        <v>784</v>
      </c>
      <c r="G43" s="26" t="s">
        <v>785</v>
      </c>
      <c r="H43" s="102" t="s">
        <v>836</v>
      </c>
      <c r="I43" s="75" t="s">
        <v>786</v>
      </c>
      <c r="J43" s="27" t="str">
        <f t="shared" si="0"/>
        <v>Brady Arts and Community Centre: Hall</v>
      </c>
      <c r="K43" s="28">
        <f>N43*3.2808399</f>
        <v>59.055118200000003</v>
      </c>
      <c r="L43" s="28">
        <f>O43*3.2808399</f>
        <v>34.448818950000003</v>
      </c>
      <c r="M43" s="29">
        <f t="shared" si="19"/>
        <v>2034.3790749426503</v>
      </c>
      <c r="N43" s="23">
        <v>18</v>
      </c>
      <c r="O43" s="23">
        <v>10.5</v>
      </c>
      <c r="P43" s="111">
        <f t="shared" si="16"/>
        <v>189</v>
      </c>
      <c r="Q43" s="75" t="s">
        <v>28</v>
      </c>
      <c r="R43" s="23" t="s">
        <v>28</v>
      </c>
      <c r="S43" s="23" t="s">
        <v>14</v>
      </c>
      <c r="T43" s="23" t="s">
        <v>28</v>
      </c>
      <c r="U43" s="23" t="s">
        <v>14</v>
      </c>
      <c r="V43" s="95" t="s">
        <v>28</v>
      </c>
      <c r="W43" s="83">
        <f>X43/5</f>
        <v>34</v>
      </c>
      <c r="X43" s="32">
        <v>170</v>
      </c>
      <c r="Y43" s="49"/>
      <c r="Z43" s="33">
        <f t="shared" si="20"/>
        <v>0.17989417989417988</v>
      </c>
      <c r="AA43" s="37">
        <f t="shared" si="21"/>
        <v>0.89947089947089942</v>
      </c>
      <c r="AB43" s="70"/>
      <c r="AC43" s="73">
        <f>W43-'Headline Stats'!$B$6</f>
        <v>4.5341346153846196</v>
      </c>
      <c r="AD43" s="34">
        <f>X43-'Headline Stats'!$B$7</f>
        <v>-54.690675241157521</v>
      </c>
      <c r="AE43" s="34">
        <f>Y43-'Headline Stats'!$B$8</f>
        <v>-1085.8032258064516</v>
      </c>
      <c r="AF43" s="34">
        <f>Z43-'Headline Stats'!$B$13</f>
        <v>-0.27401310007075091</v>
      </c>
      <c r="AG43" s="34">
        <f>AA43-'Headline Stats'!$B$14</f>
        <v>-2.4412028721445211</v>
      </c>
      <c r="AH43" s="69">
        <f>AB43-'Headline Stats'!$B$15</f>
        <v>-16.159604478514467</v>
      </c>
      <c r="AI43" s="75" t="s">
        <v>787</v>
      </c>
    </row>
    <row r="44" spans="1:35" s="7" customFormat="1" x14ac:dyDescent="0.25">
      <c r="A44" s="41" t="s">
        <v>120</v>
      </c>
      <c r="B44" s="41" t="s">
        <v>121</v>
      </c>
      <c r="C44" s="27" t="s">
        <v>122</v>
      </c>
      <c r="D44" s="27"/>
      <c r="E44" s="27" t="s">
        <v>123</v>
      </c>
      <c r="F44" s="26" t="s">
        <v>124</v>
      </c>
      <c r="G44" s="26" t="s">
        <v>125</v>
      </c>
      <c r="H44" s="103" t="s">
        <v>24</v>
      </c>
      <c r="I44" s="76" t="s">
        <v>127</v>
      </c>
      <c r="J44" s="27" t="str">
        <f t="shared" si="0"/>
        <v>Bridge Theatre Training Company: Studio 1</v>
      </c>
      <c r="K44" s="35">
        <v>26</v>
      </c>
      <c r="L44" s="35">
        <v>25</v>
      </c>
      <c r="M44" s="35">
        <f t="shared" si="19"/>
        <v>650</v>
      </c>
      <c r="N44" s="35">
        <f t="shared" ref="N44:O47" si="22">K44*0.3048</f>
        <v>7.9248000000000003</v>
      </c>
      <c r="O44" s="35">
        <f t="shared" si="22"/>
        <v>7.62</v>
      </c>
      <c r="P44" s="112">
        <f t="shared" si="16"/>
        <v>60.386976000000004</v>
      </c>
      <c r="Q44" s="76" t="s">
        <v>28</v>
      </c>
      <c r="R44" s="27" t="s">
        <v>28</v>
      </c>
      <c r="S44" s="27" t="s">
        <v>28</v>
      </c>
      <c r="T44" s="27" t="s">
        <v>28</v>
      </c>
      <c r="U44" s="27" t="s">
        <v>14</v>
      </c>
      <c r="V44" s="93" t="s">
        <v>28</v>
      </c>
      <c r="W44" s="85">
        <v>17.5</v>
      </c>
      <c r="X44" s="36">
        <v>130</v>
      </c>
      <c r="Y44" s="40">
        <f>X44*5</f>
        <v>650</v>
      </c>
      <c r="Z44" s="33">
        <f t="shared" si="20"/>
        <v>0.28979758814218481</v>
      </c>
      <c r="AA44" s="37">
        <f t="shared" si="21"/>
        <v>2.1527820833419442</v>
      </c>
      <c r="AB44" s="70">
        <f t="shared" ref="AB44:AB56" si="23">Y44/P44</f>
        <v>10.763910416709722</v>
      </c>
      <c r="AC44" s="73">
        <f>W44-'Headline Stats'!$B$6</f>
        <v>-11.96586538461538</v>
      </c>
      <c r="AD44" s="34">
        <f>X44-'Headline Stats'!$B$7</f>
        <v>-94.690675241157521</v>
      </c>
      <c r="AE44" s="34">
        <f>Y44-'Headline Stats'!$B$8</f>
        <v>-435.80322580645156</v>
      </c>
      <c r="AF44" s="34">
        <f>Z44-'Headline Stats'!$B$13</f>
        <v>-0.16410969182274598</v>
      </c>
      <c r="AG44" s="34">
        <f>AA44-'Headline Stats'!$B$14</f>
        <v>-1.1878916882734765</v>
      </c>
      <c r="AH44" s="69">
        <f>AB44-'Headline Stats'!$B$15</f>
        <v>-5.3956940618047451</v>
      </c>
      <c r="AI44" s="76" t="s">
        <v>126</v>
      </c>
    </row>
    <row r="45" spans="1:35" s="7" customFormat="1" x14ac:dyDescent="0.25">
      <c r="A45" s="41" t="s">
        <v>120</v>
      </c>
      <c r="B45" s="41" t="s">
        <v>121</v>
      </c>
      <c r="C45" s="27" t="s">
        <v>122</v>
      </c>
      <c r="D45" s="27"/>
      <c r="E45" s="27" t="s">
        <v>123</v>
      </c>
      <c r="F45" s="26" t="s">
        <v>124</v>
      </c>
      <c r="G45" s="26" t="s">
        <v>125</v>
      </c>
      <c r="H45" s="103" t="s">
        <v>24</v>
      </c>
      <c r="I45" s="76" t="s">
        <v>128</v>
      </c>
      <c r="J45" s="27" t="str">
        <f t="shared" si="0"/>
        <v>Bridge Theatre Training Company: Studio 2</v>
      </c>
      <c r="K45" s="35">
        <v>27</v>
      </c>
      <c r="L45" s="35">
        <v>22.5</v>
      </c>
      <c r="M45" s="35">
        <f t="shared" si="19"/>
        <v>607.5</v>
      </c>
      <c r="N45" s="35">
        <f t="shared" si="22"/>
        <v>8.2295999999999996</v>
      </c>
      <c r="O45" s="35">
        <f t="shared" si="22"/>
        <v>6.8580000000000005</v>
      </c>
      <c r="P45" s="112">
        <f t="shared" si="16"/>
        <v>56.438596799999999</v>
      </c>
      <c r="Q45" s="76" t="s">
        <v>28</v>
      </c>
      <c r="R45" s="27" t="s">
        <v>28</v>
      </c>
      <c r="S45" s="27" t="s">
        <v>28</v>
      </c>
      <c r="T45" s="27" t="s">
        <v>28</v>
      </c>
      <c r="U45" s="27" t="s">
        <v>14</v>
      </c>
      <c r="V45" s="93" t="s">
        <v>28</v>
      </c>
      <c r="W45" s="85">
        <v>17.5</v>
      </c>
      <c r="X45" s="36">
        <v>130</v>
      </c>
      <c r="Y45" s="40">
        <f>X45*5</f>
        <v>650</v>
      </c>
      <c r="Z45" s="33">
        <f t="shared" si="20"/>
        <v>0.31007149348546525</v>
      </c>
      <c r="AA45" s="37">
        <f t="shared" si="21"/>
        <v>2.3033882373205992</v>
      </c>
      <c r="AB45" s="70">
        <f t="shared" si="23"/>
        <v>11.516941186602995</v>
      </c>
      <c r="AC45" s="73">
        <f>W45-'Headline Stats'!$B$6</f>
        <v>-11.96586538461538</v>
      </c>
      <c r="AD45" s="34">
        <f>X45-'Headline Stats'!$B$7</f>
        <v>-94.690675241157521</v>
      </c>
      <c r="AE45" s="34">
        <f>Y45-'Headline Stats'!$B$8</f>
        <v>-435.80322580645156</v>
      </c>
      <c r="AF45" s="34">
        <f>Z45-'Headline Stats'!$B$13</f>
        <v>-0.14383578647946554</v>
      </c>
      <c r="AG45" s="34">
        <f>AA45-'Headline Stats'!$B$14</f>
        <v>-1.0372855342948215</v>
      </c>
      <c r="AH45" s="69">
        <f>AB45-'Headline Stats'!$B$15</f>
        <v>-4.6426632919114716</v>
      </c>
      <c r="AI45" s="76" t="s">
        <v>126</v>
      </c>
    </row>
    <row r="46" spans="1:35" s="7" customFormat="1" x14ac:dyDescent="0.25">
      <c r="A46" s="41" t="s">
        <v>120</v>
      </c>
      <c r="B46" s="41" t="s">
        <v>121</v>
      </c>
      <c r="C46" s="27" t="s">
        <v>122</v>
      </c>
      <c r="D46" s="27"/>
      <c r="E46" s="27" t="s">
        <v>123</v>
      </c>
      <c r="F46" s="26" t="s">
        <v>124</v>
      </c>
      <c r="G46" s="26" t="s">
        <v>125</v>
      </c>
      <c r="H46" s="103" t="s">
        <v>24</v>
      </c>
      <c r="I46" s="76" t="s">
        <v>114</v>
      </c>
      <c r="J46" s="27" t="str">
        <f t="shared" si="0"/>
        <v>Bridge Theatre Training Company: Studio 3</v>
      </c>
      <c r="K46" s="35">
        <v>23.5</v>
      </c>
      <c r="L46" s="35">
        <v>28</v>
      </c>
      <c r="M46" s="35">
        <f t="shared" si="19"/>
        <v>658</v>
      </c>
      <c r="N46" s="35">
        <f t="shared" si="22"/>
        <v>7.1628000000000007</v>
      </c>
      <c r="O46" s="35">
        <f t="shared" si="22"/>
        <v>8.5343999999999998</v>
      </c>
      <c r="P46" s="112">
        <f t="shared" si="16"/>
        <v>61.130200320000007</v>
      </c>
      <c r="Q46" s="76" t="s">
        <v>28</v>
      </c>
      <c r="R46" s="27" t="s">
        <v>28</v>
      </c>
      <c r="S46" s="27" t="s">
        <v>28</v>
      </c>
      <c r="T46" s="27" t="s">
        <v>28</v>
      </c>
      <c r="U46" s="27" t="s">
        <v>14</v>
      </c>
      <c r="V46" s="93" t="s">
        <v>28</v>
      </c>
      <c r="W46" s="85">
        <v>17.5</v>
      </c>
      <c r="X46" s="36">
        <v>130</v>
      </c>
      <c r="Y46" s="40">
        <f>X46*5</f>
        <v>650</v>
      </c>
      <c r="Z46" s="33">
        <f t="shared" si="20"/>
        <v>0.28627421321036495</v>
      </c>
      <c r="AA46" s="37">
        <f t="shared" si="21"/>
        <v>2.1266084409912822</v>
      </c>
      <c r="AB46" s="70">
        <f t="shared" si="23"/>
        <v>10.633042204956411</v>
      </c>
      <c r="AC46" s="73">
        <f>W46-'Headline Stats'!$B$6</f>
        <v>-11.96586538461538</v>
      </c>
      <c r="AD46" s="34">
        <f>X46-'Headline Stats'!$B$7</f>
        <v>-94.690675241157521</v>
      </c>
      <c r="AE46" s="34">
        <f>Y46-'Headline Stats'!$B$8</f>
        <v>-435.80322580645156</v>
      </c>
      <c r="AF46" s="34">
        <f>Z46-'Headline Stats'!$B$13</f>
        <v>-0.16763306675456585</v>
      </c>
      <c r="AG46" s="34">
        <f>AA46-'Headline Stats'!$B$14</f>
        <v>-1.2140653306241385</v>
      </c>
      <c r="AH46" s="69">
        <f>AB46-'Headline Stats'!$B$15</f>
        <v>-5.5265622735580564</v>
      </c>
      <c r="AI46" s="76" t="s">
        <v>126</v>
      </c>
    </row>
    <row r="47" spans="1:35" s="7" customFormat="1" x14ac:dyDescent="0.25">
      <c r="A47" s="41" t="s">
        <v>120</v>
      </c>
      <c r="B47" s="41" t="s">
        <v>121</v>
      </c>
      <c r="C47" s="27" t="s">
        <v>122</v>
      </c>
      <c r="D47" s="27"/>
      <c r="E47" s="27" t="s">
        <v>123</v>
      </c>
      <c r="F47" s="26" t="s">
        <v>124</v>
      </c>
      <c r="G47" s="26" t="s">
        <v>125</v>
      </c>
      <c r="H47" s="103" t="s">
        <v>24</v>
      </c>
      <c r="I47" s="76" t="s">
        <v>129</v>
      </c>
      <c r="J47" s="27" t="str">
        <f t="shared" si="0"/>
        <v>Bridge Theatre Training Company: Studio 4</v>
      </c>
      <c r="K47" s="35">
        <v>31</v>
      </c>
      <c r="L47" s="35">
        <v>21</v>
      </c>
      <c r="M47" s="35">
        <f t="shared" si="19"/>
        <v>651</v>
      </c>
      <c r="N47" s="35">
        <f t="shared" si="22"/>
        <v>9.4488000000000003</v>
      </c>
      <c r="O47" s="35">
        <f t="shared" si="22"/>
        <v>6.4008000000000003</v>
      </c>
      <c r="P47" s="112">
        <f t="shared" si="16"/>
        <v>60.479879040000007</v>
      </c>
      <c r="Q47" s="76" t="s">
        <v>28</v>
      </c>
      <c r="R47" s="27" t="s">
        <v>28</v>
      </c>
      <c r="S47" s="27" t="s">
        <v>28</v>
      </c>
      <c r="T47" s="27" t="s">
        <v>28</v>
      </c>
      <c r="U47" s="27" t="s">
        <v>28</v>
      </c>
      <c r="V47" s="93" t="s">
        <v>28</v>
      </c>
      <c r="W47" s="85">
        <v>17.5</v>
      </c>
      <c r="X47" s="36">
        <v>130</v>
      </c>
      <c r="Y47" s="40">
        <f>X47*5</f>
        <v>650</v>
      </c>
      <c r="Z47" s="33">
        <f t="shared" si="20"/>
        <v>0.28935243055671295</v>
      </c>
      <c r="AA47" s="37">
        <f t="shared" si="21"/>
        <v>2.1494751984212961</v>
      </c>
      <c r="AB47" s="70">
        <f t="shared" si="23"/>
        <v>10.74737599210648</v>
      </c>
      <c r="AC47" s="73">
        <f>W47-'Headline Stats'!$B$6</f>
        <v>-11.96586538461538</v>
      </c>
      <c r="AD47" s="34">
        <f>X47-'Headline Stats'!$B$7</f>
        <v>-94.690675241157521</v>
      </c>
      <c r="AE47" s="34">
        <f>Y47-'Headline Stats'!$B$8</f>
        <v>-435.80322580645156</v>
      </c>
      <c r="AF47" s="34">
        <f>Z47-'Headline Stats'!$B$13</f>
        <v>-0.16455484940821785</v>
      </c>
      <c r="AG47" s="34">
        <f>AA47-'Headline Stats'!$B$14</f>
        <v>-1.1911985731941246</v>
      </c>
      <c r="AH47" s="69">
        <f>AB47-'Headline Stats'!$B$15</f>
        <v>-5.4122284864079866</v>
      </c>
      <c r="AI47" s="76" t="s">
        <v>126</v>
      </c>
    </row>
    <row r="48" spans="1:35" x14ac:dyDescent="0.25">
      <c r="A48" s="41" t="s">
        <v>130</v>
      </c>
      <c r="B48" s="41" t="s">
        <v>131</v>
      </c>
      <c r="C48" s="41" t="s">
        <v>132</v>
      </c>
      <c r="D48" s="41"/>
      <c r="E48" s="41" t="s">
        <v>177</v>
      </c>
      <c r="F48" s="25" t="s">
        <v>133</v>
      </c>
      <c r="G48" s="25" t="s">
        <v>134</v>
      </c>
      <c r="H48" s="105" t="s">
        <v>410</v>
      </c>
      <c r="I48" s="77" t="s">
        <v>135</v>
      </c>
      <c r="J48" s="27" t="str">
        <f t="shared" si="0"/>
        <v>Brixton Community Base: Upper Hall</v>
      </c>
      <c r="K48" s="44">
        <f>N48*3.2808399</f>
        <v>52.493438400000002</v>
      </c>
      <c r="L48" s="44">
        <f>O48*3.2808399</f>
        <v>24.606299249999999</v>
      </c>
      <c r="M48" s="44">
        <f t="shared" si="19"/>
        <v>1291.6692539318412</v>
      </c>
      <c r="N48" s="41">
        <v>16</v>
      </c>
      <c r="O48" s="41">
        <v>7.5</v>
      </c>
      <c r="P48" s="113">
        <f t="shared" si="16"/>
        <v>120</v>
      </c>
      <c r="Q48" s="76" t="s">
        <v>28</v>
      </c>
      <c r="R48" s="27" t="s">
        <v>28</v>
      </c>
      <c r="S48" s="27" t="s">
        <v>28</v>
      </c>
      <c r="T48" s="27" t="s">
        <v>28</v>
      </c>
      <c r="U48" s="27" t="s">
        <v>28</v>
      </c>
      <c r="V48" s="94" t="s">
        <v>14</v>
      </c>
      <c r="W48" s="85">
        <v>20</v>
      </c>
      <c r="X48" s="36">
        <v>200</v>
      </c>
      <c r="Y48" s="36">
        <v>750</v>
      </c>
      <c r="Z48" s="33">
        <f t="shared" si="20"/>
        <v>0.16666666666666666</v>
      </c>
      <c r="AA48" s="37">
        <f t="shared" si="21"/>
        <v>1.6666666666666667</v>
      </c>
      <c r="AB48" s="71">
        <f t="shared" si="23"/>
        <v>6.25</v>
      </c>
      <c r="AC48" s="73">
        <f>W48-'Headline Stats'!$B$6</f>
        <v>-9.4658653846153804</v>
      </c>
      <c r="AD48" s="34">
        <f>X48-'Headline Stats'!$B$7</f>
        <v>-24.690675241157521</v>
      </c>
      <c r="AE48" s="34">
        <f>Y48-'Headline Stats'!$B$8</f>
        <v>-335.80322580645156</v>
      </c>
      <c r="AF48" s="34">
        <f>Z48-'Headline Stats'!$B$13</f>
        <v>-0.28724061329826411</v>
      </c>
      <c r="AG48" s="34">
        <f>AA48-'Headline Stats'!$B$14</f>
        <v>-1.6740071049487539</v>
      </c>
      <c r="AH48" s="69">
        <f>AB48-'Headline Stats'!$B$15</f>
        <v>-9.909604478514467</v>
      </c>
      <c r="AI48" s="77"/>
    </row>
    <row r="49" spans="1:35" s="6" customFormat="1" x14ac:dyDescent="0.25">
      <c r="A49" s="41" t="s">
        <v>130</v>
      </c>
      <c r="B49" s="41" t="s">
        <v>131</v>
      </c>
      <c r="C49" s="41" t="s">
        <v>132</v>
      </c>
      <c r="D49" s="41"/>
      <c r="E49" s="41" t="s">
        <v>177</v>
      </c>
      <c r="F49" s="25" t="s">
        <v>133</v>
      </c>
      <c r="G49" s="25" t="s">
        <v>134</v>
      </c>
      <c r="H49" s="105" t="s">
        <v>410</v>
      </c>
      <c r="I49" s="77" t="s">
        <v>136</v>
      </c>
      <c r="J49" s="27" t="str">
        <f t="shared" si="0"/>
        <v>Brixton Community Base: Lower Hall</v>
      </c>
      <c r="K49" s="44">
        <f>N49*3.2808399</f>
        <v>22.965879300000001</v>
      </c>
      <c r="L49" s="44">
        <f>O49*3.2808399</f>
        <v>29.527559100000001</v>
      </c>
      <c r="M49" s="44">
        <f t="shared" si="19"/>
        <v>678.12635831421665</v>
      </c>
      <c r="N49" s="41">
        <v>7</v>
      </c>
      <c r="O49" s="41">
        <v>9</v>
      </c>
      <c r="P49" s="113">
        <f t="shared" si="16"/>
        <v>63</v>
      </c>
      <c r="Q49" s="76" t="s">
        <v>28</v>
      </c>
      <c r="R49" s="27" t="s">
        <v>28</v>
      </c>
      <c r="S49" s="27" t="s">
        <v>28</v>
      </c>
      <c r="T49" s="27" t="s">
        <v>28</v>
      </c>
      <c r="U49" s="27" t="s">
        <v>28</v>
      </c>
      <c r="V49" s="94" t="s">
        <v>14</v>
      </c>
      <c r="W49" s="85">
        <v>15</v>
      </c>
      <c r="X49" s="36">
        <v>100</v>
      </c>
      <c r="Y49" s="36">
        <f t="shared" ref="Y49:Y56" si="24">X49*5</f>
        <v>500</v>
      </c>
      <c r="Z49" s="33">
        <f t="shared" si="20"/>
        <v>0.23809523809523808</v>
      </c>
      <c r="AA49" s="37">
        <f t="shared" si="21"/>
        <v>1.5873015873015872</v>
      </c>
      <c r="AB49" s="71">
        <f t="shared" si="23"/>
        <v>7.9365079365079367</v>
      </c>
      <c r="AC49" s="73">
        <f>W49-'Headline Stats'!$B$6</f>
        <v>-14.46586538461538</v>
      </c>
      <c r="AD49" s="34">
        <f>X49-'Headline Stats'!$B$7</f>
        <v>-124.69067524115752</v>
      </c>
      <c r="AE49" s="34">
        <f>Y49-'Headline Stats'!$B$8</f>
        <v>-585.80322580645156</v>
      </c>
      <c r="AF49" s="34">
        <f>Z49-'Headline Stats'!$B$13</f>
        <v>-0.21581204186969272</v>
      </c>
      <c r="AG49" s="34">
        <f>AA49-'Headline Stats'!$B$14</f>
        <v>-1.7533721843138335</v>
      </c>
      <c r="AH49" s="69">
        <f>AB49-'Headline Stats'!$B$15</f>
        <v>-8.2230965420065303</v>
      </c>
      <c r="AI49" s="77"/>
    </row>
    <row r="50" spans="1:35" s="6" customFormat="1" x14ac:dyDescent="0.25">
      <c r="A50" s="41" t="s">
        <v>137</v>
      </c>
      <c r="B50" s="41" t="s">
        <v>138</v>
      </c>
      <c r="C50" s="41" t="s">
        <v>139</v>
      </c>
      <c r="D50" s="41"/>
      <c r="E50" s="41" t="s">
        <v>140</v>
      </c>
      <c r="F50" s="25" t="s">
        <v>141</v>
      </c>
      <c r="G50" s="25" t="s">
        <v>142</v>
      </c>
      <c r="H50" s="105" t="s">
        <v>434</v>
      </c>
      <c r="I50" s="77" t="s">
        <v>48</v>
      </c>
      <c r="J50" s="27" t="str">
        <f t="shared" si="0"/>
        <v>Calder Theatre Bookshop: Single space</v>
      </c>
      <c r="K50" s="44">
        <v>17</v>
      </c>
      <c r="L50" s="44">
        <v>27</v>
      </c>
      <c r="M50" s="44">
        <f t="shared" si="19"/>
        <v>459</v>
      </c>
      <c r="N50" s="44">
        <f t="shared" ref="N50:O56" si="25">K50*0.3048</f>
        <v>5.1816000000000004</v>
      </c>
      <c r="O50" s="44">
        <f t="shared" si="25"/>
        <v>8.2295999999999996</v>
      </c>
      <c r="P50" s="113">
        <f t="shared" si="16"/>
        <v>42.642495359999998</v>
      </c>
      <c r="Q50" s="77" t="s">
        <v>14</v>
      </c>
      <c r="R50" s="41" t="s">
        <v>28</v>
      </c>
      <c r="S50" s="41" t="s">
        <v>28</v>
      </c>
      <c r="T50" s="41" t="s">
        <v>28</v>
      </c>
      <c r="U50" s="41" t="s">
        <v>28</v>
      </c>
      <c r="V50" s="94" t="s">
        <v>28</v>
      </c>
      <c r="W50" s="85">
        <v>8</v>
      </c>
      <c r="X50" s="40">
        <f>W50*8</f>
        <v>64</v>
      </c>
      <c r="Y50" s="40">
        <f t="shared" si="24"/>
        <v>320</v>
      </c>
      <c r="Z50" s="33">
        <f t="shared" si="20"/>
        <v>0.18760628177271849</v>
      </c>
      <c r="AA50" s="37">
        <f t="shared" si="21"/>
        <v>1.5008502541817479</v>
      </c>
      <c r="AB50" s="70">
        <f t="shared" si="23"/>
        <v>7.504251270908739</v>
      </c>
      <c r="AC50" s="73">
        <f>W50-'Headline Stats'!$B$6</f>
        <v>-21.46586538461538</v>
      </c>
      <c r="AD50" s="34">
        <f>X50-'Headline Stats'!$B$7</f>
        <v>-160.69067524115752</v>
      </c>
      <c r="AE50" s="34">
        <f>Y50-'Headline Stats'!$B$8</f>
        <v>-765.80322580645156</v>
      </c>
      <c r="AF50" s="34">
        <f>Z50-'Headline Stats'!$B$13</f>
        <v>-0.26630099819221231</v>
      </c>
      <c r="AG50" s="34">
        <f>AA50-'Headline Stats'!$B$14</f>
        <v>-1.8398235174336728</v>
      </c>
      <c r="AH50" s="69">
        <f>AB50-'Headline Stats'!$B$15</f>
        <v>-8.655353207605728</v>
      </c>
      <c r="AI50" s="77" t="s">
        <v>433</v>
      </c>
    </row>
    <row r="51" spans="1:35" x14ac:dyDescent="0.25">
      <c r="A51" s="41" t="s">
        <v>152</v>
      </c>
      <c r="B51" s="41" t="s">
        <v>153</v>
      </c>
      <c r="C51" s="41" t="s">
        <v>154</v>
      </c>
      <c r="D51" s="41"/>
      <c r="E51" s="41" t="s">
        <v>176</v>
      </c>
      <c r="F51" s="25" t="s">
        <v>155</v>
      </c>
      <c r="G51" s="25" t="s">
        <v>156</v>
      </c>
      <c r="H51" s="105" t="s">
        <v>157</v>
      </c>
      <c r="I51" s="77" t="s">
        <v>158</v>
      </c>
      <c r="J51" s="27" t="str">
        <f t="shared" si="0"/>
        <v>Cecil Sharp House: Kennedy Hall</v>
      </c>
      <c r="K51" s="44">
        <v>70</v>
      </c>
      <c r="L51" s="44">
        <v>40</v>
      </c>
      <c r="M51" s="44">
        <f t="shared" si="19"/>
        <v>2800</v>
      </c>
      <c r="N51" s="44">
        <f t="shared" si="25"/>
        <v>21.336000000000002</v>
      </c>
      <c r="O51" s="44">
        <f t="shared" si="25"/>
        <v>12.192</v>
      </c>
      <c r="P51" s="113">
        <f t="shared" si="16"/>
        <v>260.128512</v>
      </c>
      <c r="Q51" s="77" t="s">
        <v>14</v>
      </c>
      <c r="R51" s="41" t="s">
        <v>28</v>
      </c>
      <c r="S51" s="41" t="s">
        <v>28</v>
      </c>
      <c r="T51" s="41" t="s">
        <v>28</v>
      </c>
      <c r="U51" s="41" t="s">
        <v>14</v>
      </c>
      <c r="V51" s="94" t="s">
        <v>14</v>
      </c>
      <c r="W51" s="84">
        <f>X51/8</f>
        <v>111.875</v>
      </c>
      <c r="X51" s="36">
        <v>895</v>
      </c>
      <c r="Y51" s="40">
        <f t="shared" si="24"/>
        <v>4475</v>
      </c>
      <c r="Z51" s="33">
        <f t="shared" si="20"/>
        <v>0.43007588495335719</v>
      </c>
      <c r="AA51" s="37">
        <f t="shared" si="21"/>
        <v>3.4406070796268575</v>
      </c>
      <c r="AB51" s="70">
        <f t="shared" si="23"/>
        <v>17.20303539813429</v>
      </c>
      <c r="AC51" s="73">
        <f>W51-'Headline Stats'!$B$6</f>
        <v>82.409134615384616</v>
      </c>
      <c r="AD51" s="34">
        <f>X51-'Headline Stats'!$B$7</f>
        <v>670.30932475884242</v>
      </c>
      <c r="AE51" s="34">
        <f>Y51-'Headline Stats'!$B$8</f>
        <v>3389.1967741935487</v>
      </c>
      <c r="AF51" s="34">
        <f>Z51-'Headline Stats'!$B$13</f>
        <v>-2.3831395011573608E-2</v>
      </c>
      <c r="AG51" s="34">
        <f>AA51-'Headline Stats'!$B$14</f>
        <v>9.993330801143685E-2</v>
      </c>
      <c r="AH51" s="69">
        <f>AB51-'Headline Stats'!$B$15</f>
        <v>1.0434309196198228</v>
      </c>
      <c r="AI51" s="79" t="s">
        <v>159</v>
      </c>
    </row>
    <row r="52" spans="1:35" x14ac:dyDescent="0.25">
      <c r="A52" s="41" t="s">
        <v>152</v>
      </c>
      <c r="B52" s="41" t="s">
        <v>153</v>
      </c>
      <c r="C52" s="41" t="s">
        <v>154</v>
      </c>
      <c r="D52" s="41"/>
      <c r="E52" s="41" t="s">
        <v>176</v>
      </c>
      <c r="F52" s="25" t="s">
        <v>155</v>
      </c>
      <c r="G52" s="25" t="s">
        <v>156</v>
      </c>
      <c r="H52" s="105" t="s">
        <v>157</v>
      </c>
      <c r="I52" s="77" t="s">
        <v>160</v>
      </c>
      <c r="J52" s="27" t="str">
        <f t="shared" si="0"/>
        <v>Cecil Sharp House: Trefusis Hall</v>
      </c>
      <c r="K52" s="44">
        <v>45</v>
      </c>
      <c r="L52" s="44">
        <v>27</v>
      </c>
      <c r="M52" s="44">
        <f t="shared" si="19"/>
        <v>1215</v>
      </c>
      <c r="N52" s="44">
        <f t="shared" si="25"/>
        <v>13.716000000000001</v>
      </c>
      <c r="O52" s="44">
        <f t="shared" si="25"/>
        <v>8.2295999999999996</v>
      </c>
      <c r="P52" s="113">
        <f t="shared" si="16"/>
        <v>112.8771936</v>
      </c>
      <c r="Q52" s="77" t="s">
        <v>14</v>
      </c>
      <c r="R52" s="41" t="s">
        <v>28</v>
      </c>
      <c r="S52" s="41" t="s">
        <v>28</v>
      </c>
      <c r="T52" s="41" t="s">
        <v>28</v>
      </c>
      <c r="U52" s="41" t="s">
        <v>14</v>
      </c>
      <c r="V52" s="94" t="s">
        <v>14</v>
      </c>
      <c r="W52" s="84">
        <f>X52/8</f>
        <v>56.25</v>
      </c>
      <c r="X52" s="36">
        <v>450</v>
      </c>
      <c r="Y52" s="40">
        <f t="shared" si="24"/>
        <v>2250</v>
      </c>
      <c r="Z52" s="33">
        <f t="shared" si="20"/>
        <v>0.49832918595878345</v>
      </c>
      <c r="AA52" s="37">
        <f t="shared" si="21"/>
        <v>3.9866334876702676</v>
      </c>
      <c r="AB52" s="70">
        <f t="shared" si="23"/>
        <v>19.933167438351337</v>
      </c>
      <c r="AC52" s="73">
        <f>W52-'Headline Stats'!$B$6</f>
        <v>26.78413461538462</v>
      </c>
      <c r="AD52" s="34">
        <f>X52-'Headline Stats'!$B$7</f>
        <v>225.30932475884248</v>
      </c>
      <c r="AE52" s="34">
        <f>Y52-'Headline Stats'!$B$8</f>
        <v>1164.1967741935484</v>
      </c>
      <c r="AF52" s="34">
        <f>Z52-'Headline Stats'!$B$13</f>
        <v>4.4421905993852651E-2</v>
      </c>
      <c r="AG52" s="34">
        <f>AA52-'Headline Stats'!$B$14</f>
        <v>0.64595971605484692</v>
      </c>
      <c r="AH52" s="69">
        <f>AB52-'Headline Stats'!$B$15</f>
        <v>3.7735629598368696</v>
      </c>
      <c r="AI52" s="79" t="s">
        <v>161</v>
      </c>
    </row>
    <row r="53" spans="1:35" x14ac:dyDescent="0.25">
      <c r="A53" s="41" t="s">
        <v>152</v>
      </c>
      <c r="B53" s="41" t="s">
        <v>153</v>
      </c>
      <c r="C53" s="41" t="s">
        <v>154</v>
      </c>
      <c r="D53" s="41"/>
      <c r="E53" s="41" t="s">
        <v>176</v>
      </c>
      <c r="F53" s="25" t="s">
        <v>155</v>
      </c>
      <c r="G53" s="25" t="s">
        <v>156</v>
      </c>
      <c r="H53" s="105" t="s">
        <v>157</v>
      </c>
      <c r="I53" s="77" t="s">
        <v>162</v>
      </c>
      <c r="J53" s="27" t="str">
        <f t="shared" si="0"/>
        <v>Cecil Sharp House: Storrow Hall</v>
      </c>
      <c r="K53" s="44">
        <v>30</v>
      </c>
      <c r="L53" s="44">
        <v>25</v>
      </c>
      <c r="M53" s="44">
        <f t="shared" si="19"/>
        <v>750</v>
      </c>
      <c r="N53" s="44">
        <f t="shared" si="25"/>
        <v>9.1440000000000001</v>
      </c>
      <c r="O53" s="44">
        <f t="shared" si="25"/>
        <v>7.62</v>
      </c>
      <c r="P53" s="113">
        <f t="shared" si="16"/>
        <v>69.677279999999996</v>
      </c>
      <c r="Q53" s="77" t="s">
        <v>14</v>
      </c>
      <c r="R53" s="41" t="s">
        <v>28</v>
      </c>
      <c r="S53" s="41" t="s">
        <v>28</v>
      </c>
      <c r="T53" s="41" t="s">
        <v>28</v>
      </c>
      <c r="U53" s="41" t="s">
        <v>14</v>
      </c>
      <c r="V53" s="94" t="s">
        <v>14</v>
      </c>
      <c r="W53" s="84">
        <f>X53/8</f>
        <v>31.25</v>
      </c>
      <c r="X53" s="36">
        <v>250</v>
      </c>
      <c r="Y53" s="40">
        <f t="shared" si="24"/>
        <v>1250</v>
      </c>
      <c r="Z53" s="33">
        <f t="shared" si="20"/>
        <v>0.4484962673629051</v>
      </c>
      <c r="AA53" s="37">
        <f t="shared" si="21"/>
        <v>3.5879701389032408</v>
      </c>
      <c r="AB53" s="70">
        <f t="shared" si="23"/>
        <v>17.939850694516206</v>
      </c>
      <c r="AC53" s="73">
        <f>W53-'Headline Stats'!$B$6</f>
        <v>1.7841346153846196</v>
      </c>
      <c r="AD53" s="34">
        <f>X53-'Headline Stats'!$B$7</f>
        <v>25.309324758842479</v>
      </c>
      <c r="AE53" s="34">
        <f>Y53-'Headline Stats'!$B$8</f>
        <v>164.19677419354844</v>
      </c>
      <c r="AF53" s="34">
        <f>Z53-'Headline Stats'!$B$13</f>
        <v>-5.4110126020256999E-3</v>
      </c>
      <c r="AG53" s="34">
        <f>AA53-'Headline Stats'!$B$14</f>
        <v>0.24729636728782012</v>
      </c>
      <c r="AH53" s="69">
        <f>AB53-'Headline Stats'!$B$15</f>
        <v>1.7802462160017392</v>
      </c>
      <c r="AI53" s="77"/>
    </row>
    <row r="54" spans="1:35" x14ac:dyDescent="0.25">
      <c r="A54" s="41" t="s">
        <v>152</v>
      </c>
      <c r="B54" s="41" t="s">
        <v>153</v>
      </c>
      <c r="C54" s="41" t="s">
        <v>154</v>
      </c>
      <c r="D54" s="41"/>
      <c r="E54" s="41" t="s">
        <v>176</v>
      </c>
      <c r="F54" s="25" t="s">
        <v>155</v>
      </c>
      <c r="G54" s="25" t="s">
        <v>156</v>
      </c>
      <c r="H54" s="105" t="s">
        <v>157</v>
      </c>
      <c r="I54" s="77" t="s">
        <v>165</v>
      </c>
      <c r="J54" s="27" t="str">
        <f t="shared" si="0"/>
        <v>Cecil Sharp House: Committee Room</v>
      </c>
      <c r="K54" s="44">
        <v>18</v>
      </c>
      <c r="L54" s="44">
        <v>24</v>
      </c>
      <c r="M54" s="44">
        <f t="shared" si="19"/>
        <v>432</v>
      </c>
      <c r="N54" s="44">
        <f t="shared" si="25"/>
        <v>5.4864000000000006</v>
      </c>
      <c r="O54" s="44">
        <f t="shared" si="25"/>
        <v>7.3152000000000008</v>
      </c>
      <c r="P54" s="113">
        <f t="shared" si="16"/>
        <v>40.134113280000008</v>
      </c>
      <c r="Q54" s="77" t="s">
        <v>14</v>
      </c>
      <c r="R54" s="41" t="s">
        <v>28</v>
      </c>
      <c r="S54" s="41" t="s">
        <v>28</v>
      </c>
      <c r="T54" s="41" t="s">
        <v>28</v>
      </c>
      <c r="U54" s="41" t="s">
        <v>28</v>
      </c>
      <c r="V54" s="94" t="s">
        <v>28</v>
      </c>
      <c r="W54" s="84">
        <f>X54/8</f>
        <v>18.75</v>
      </c>
      <c r="X54" s="36">
        <v>150</v>
      </c>
      <c r="Y54" s="40">
        <f t="shared" si="24"/>
        <v>750</v>
      </c>
      <c r="Z54" s="33">
        <f t="shared" si="20"/>
        <v>0.46718361183635937</v>
      </c>
      <c r="AA54" s="37">
        <f t="shared" si="21"/>
        <v>3.737468894690875</v>
      </c>
      <c r="AB54" s="70">
        <f t="shared" si="23"/>
        <v>18.687344473454374</v>
      </c>
      <c r="AC54" s="73">
        <f>W54-'Headline Stats'!$B$6</f>
        <v>-10.71586538461538</v>
      </c>
      <c r="AD54" s="34">
        <f>X54-'Headline Stats'!$B$7</f>
        <v>-74.690675241157521</v>
      </c>
      <c r="AE54" s="34">
        <f>Y54-'Headline Stats'!$B$8</f>
        <v>-335.80322580645156</v>
      </c>
      <c r="AF54" s="34">
        <f>Z54-'Headline Stats'!$B$13</f>
        <v>1.3276331871428571E-2</v>
      </c>
      <c r="AG54" s="34">
        <f>AA54-'Headline Stats'!$B$14</f>
        <v>0.39679512307545428</v>
      </c>
      <c r="AH54" s="69">
        <f>AB54-'Headline Stats'!$B$15</f>
        <v>2.5277399949399069</v>
      </c>
      <c r="AI54" s="77"/>
    </row>
    <row r="55" spans="1:35" x14ac:dyDescent="0.25">
      <c r="A55" s="41" t="s">
        <v>152</v>
      </c>
      <c r="B55" s="41" t="s">
        <v>153</v>
      </c>
      <c r="C55" s="41" t="s">
        <v>154</v>
      </c>
      <c r="D55" s="41"/>
      <c r="E55" s="41" t="s">
        <v>176</v>
      </c>
      <c r="F55" s="25" t="s">
        <v>155</v>
      </c>
      <c r="G55" s="25" t="s">
        <v>156</v>
      </c>
      <c r="H55" s="105" t="s">
        <v>157</v>
      </c>
      <c r="I55" s="77" t="s">
        <v>166</v>
      </c>
      <c r="J55" s="27" t="str">
        <f t="shared" si="0"/>
        <v>Cecil Sharp House: Sharp's Bar</v>
      </c>
      <c r="K55" s="44">
        <v>24</v>
      </c>
      <c r="L55" s="44">
        <v>13</v>
      </c>
      <c r="M55" s="44">
        <f t="shared" si="19"/>
        <v>312</v>
      </c>
      <c r="N55" s="44">
        <f t="shared" si="25"/>
        <v>7.3152000000000008</v>
      </c>
      <c r="O55" s="44">
        <f t="shared" si="25"/>
        <v>3.9624000000000001</v>
      </c>
      <c r="P55" s="113">
        <f t="shared" si="16"/>
        <v>28.985748480000005</v>
      </c>
      <c r="Q55" s="77" t="s">
        <v>14</v>
      </c>
      <c r="R55" s="41" t="s">
        <v>28</v>
      </c>
      <c r="S55" s="41" t="s">
        <v>28</v>
      </c>
      <c r="T55" s="41" t="s">
        <v>28</v>
      </c>
      <c r="U55" s="41" t="s">
        <v>28</v>
      </c>
      <c r="V55" s="94" t="s">
        <v>28</v>
      </c>
      <c r="W55" s="85">
        <v>15</v>
      </c>
      <c r="X55" s="40">
        <f>W55*8</f>
        <v>120</v>
      </c>
      <c r="Y55" s="40">
        <f t="shared" si="24"/>
        <v>600</v>
      </c>
      <c r="Z55" s="33">
        <f t="shared" si="20"/>
        <v>0.51749569311104426</v>
      </c>
      <c r="AA55" s="37">
        <f t="shared" si="21"/>
        <v>4.1399655448883541</v>
      </c>
      <c r="AB55" s="70">
        <f t="shared" si="23"/>
        <v>20.699827724441771</v>
      </c>
      <c r="AC55" s="73">
        <f>W55-'Headline Stats'!$B$6</f>
        <v>-14.46586538461538</v>
      </c>
      <c r="AD55" s="34">
        <f>X55-'Headline Stats'!$B$7</f>
        <v>-104.69067524115752</v>
      </c>
      <c r="AE55" s="34">
        <f>Y55-'Headline Stats'!$B$8</f>
        <v>-485.80322580645156</v>
      </c>
      <c r="AF55" s="34">
        <f>Z55-'Headline Stats'!$B$13</f>
        <v>6.3588413146113465E-2</v>
      </c>
      <c r="AG55" s="34">
        <f>AA55-'Headline Stats'!$B$14</f>
        <v>0.79929177327293344</v>
      </c>
      <c r="AH55" s="69">
        <f>AB55-'Headline Stats'!$B$15</f>
        <v>4.5402232459273044</v>
      </c>
      <c r="AI55" s="79" t="s">
        <v>167</v>
      </c>
    </row>
    <row r="56" spans="1:35" x14ac:dyDescent="0.25">
      <c r="A56" s="41" t="s">
        <v>168</v>
      </c>
      <c r="B56" s="41" t="s">
        <v>169</v>
      </c>
      <c r="C56" s="41" t="s">
        <v>170</v>
      </c>
      <c r="D56" s="27"/>
      <c r="E56" s="41" t="s">
        <v>171</v>
      </c>
      <c r="F56" s="25" t="s">
        <v>172</v>
      </c>
      <c r="G56" s="25" t="s">
        <v>173</v>
      </c>
      <c r="H56" s="105" t="s">
        <v>24</v>
      </c>
      <c r="I56" s="77" t="s">
        <v>174</v>
      </c>
      <c r="J56" s="27" t="str">
        <f t="shared" si="0"/>
        <v>Central London Golf Centre: Ground Floor</v>
      </c>
      <c r="K56" s="35">
        <v>30</v>
      </c>
      <c r="L56" s="35">
        <v>40</v>
      </c>
      <c r="M56" s="35">
        <f t="shared" si="19"/>
        <v>1200</v>
      </c>
      <c r="N56" s="44">
        <f t="shared" si="25"/>
        <v>9.1440000000000001</v>
      </c>
      <c r="O56" s="44">
        <f t="shared" si="25"/>
        <v>12.192</v>
      </c>
      <c r="P56" s="112">
        <f t="shared" si="16"/>
        <v>111.483648</v>
      </c>
      <c r="Q56" s="77" t="s">
        <v>28</v>
      </c>
      <c r="R56" s="41" t="s">
        <v>28</v>
      </c>
      <c r="S56" s="41" t="s">
        <v>28</v>
      </c>
      <c r="T56" s="41" t="s">
        <v>28</v>
      </c>
      <c r="U56" s="41" t="s">
        <v>28</v>
      </c>
      <c r="V56" s="94" t="s">
        <v>28</v>
      </c>
      <c r="W56" s="84">
        <f>X56/8</f>
        <v>25</v>
      </c>
      <c r="X56" s="36">
        <v>200</v>
      </c>
      <c r="Y56" s="40">
        <f t="shared" si="24"/>
        <v>1000</v>
      </c>
      <c r="Z56" s="33">
        <f t="shared" si="20"/>
        <v>0.22424813368145255</v>
      </c>
      <c r="AA56" s="37">
        <f t="shared" si="21"/>
        <v>1.7939850694516204</v>
      </c>
      <c r="AB56" s="70">
        <f t="shared" si="23"/>
        <v>8.9699253472581013</v>
      </c>
      <c r="AC56" s="73">
        <f>W56-'Headline Stats'!$B$6</f>
        <v>-4.4658653846153804</v>
      </c>
      <c r="AD56" s="34">
        <f>X56-'Headline Stats'!$B$7</f>
        <v>-24.690675241157521</v>
      </c>
      <c r="AE56" s="34">
        <f>Y56-'Headline Stats'!$B$8</f>
        <v>-85.803225806451564</v>
      </c>
      <c r="AF56" s="34">
        <f>Z56-'Headline Stats'!$B$13</f>
        <v>-0.22965914628347825</v>
      </c>
      <c r="AG56" s="34">
        <f>AA56-'Headline Stats'!$B$14</f>
        <v>-1.5466887021638003</v>
      </c>
      <c r="AH56" s="69">
        <f>AB56-'Headline Stats'!$B$15</f>
        <v>-7.1896791312563657</v>
      </c>
      <c r="AI56" s="79" t="s">
        <v>175</v>
      </c>
    </row>
    <row r="57" spans="1:35" x14ac:dyDescent="0.25">
      <c r="A57" s="41" t="s">
        <v>182</v>
      </c>
      <c r="B57" s="41" t="s">
        <v>183</v>
      </c>
      <c r="C57" s="41" t="s">
        <v>184</v>
      </c>
      <c r="D57" s="27"/>
      <c r="E57" s="41" t="s">
        <v>185</v>
      </c>
      <c r="F57" s="25" t="s">
        <v>186</v>
      </c>
      <c r="G57" s="25" t="s">
        <v>187</v>
      </c>
      <c r="H57" s="105" t="s">
        <v>190</v>
      </c>
      <c r="I57" s="77" t="s">
        <v>188</v>
      </c>
      <c r="J57" s="27" t="str">
        <f t="shared" si="0"/>
        <v>Chelsea Theatre: Dance Studio</v>
      </c>
      <c r="K57" s="35" t="s">
        <v>53</v>
      </c>
      <c r="L57" s="35" t="s">
        <v>53</v>
      </c>
      <c r="M57" s="35" t="s">
        <v>53</v>
      </c>
      <c r="N57" s="35" t="s">
        <v>53</v>
      </c>
      <c r="O57" s="35" t="s">
        <v>53</v>
      </c>
      <c r="P57" s="112">
        <v>52</v>
      </c>
      <c r="Q57" s="115" t="s">
        <v>14</v>
      </c>
      <c r="R57" s="44" t="s">
        <v>28</v>
      </c>
      <c r="S57" s="44" t="s">
        <v>28</v>
      </c>
      <c r="T57" s="44" t="s">
        <v>28</v>
      </c>
      <c r="U57" s="41" t="s">
        <v>14</v>
      </c>
      <c r="V57" s="96" t="s">
        <v>28</v>
      </c>
      <c r="W57" s="85">
        <v>32</v>
      </c>
      <c r="X57" s="40">
        <f t="shared" ref="X57:X63" si="26">W57*8</f>
        <v>256</v>
      </c>
      <c r="Y57" s="40">
        <f t="shared" ref="Y57:Y66" si="27">X57*5</f>
        <v>1280</v>
      </c>
      <c r="Z57" s="33">
        <f t="shared" ref="Z57:Z70" si="28">W57/P57</f>
        <v>0.61538461538461542</v>
      </c>
      <c r="AA57" s="37">
        <f t="shared" ref="AA57:AA70" si="29">X57/P57</f>
        <v>4.9230769230769234</v>
      </c>
      <c r="AB57" s="70">
        <f t="shared" ref="AB57:AB70" si="30">Y57/P57</f>
        <v>24.615384615384617</v>
      </c>
      <c r="AC57" s="73">
        <f>W57-'Headline Stats'!$B$6</f>
        <v>2.5341346153846196</v>
      </c>
      <c r="AD57" s="34">
        <f>X57-'Headline Stats'!$B$7</f>
        <v>31.309324758842479</v>
      </c>
      <c r="AE57" s="34">
        <f>Y57-'Headline Stats'!$B$8</f>
        <v>194.19677419354844</v>
      </c>
      <c r="AF57" s="34">
        <f>Z57-'Headline Stats'!$B$13</f>
        <v>0.16147733541968462</v>
      </c>
      <c r="AG57" s="34">
        <f>AA57-'Headline Stats'!$B$14</f>
        <v>1.5824031514615027</v>
      </c>
      <c r="AH57" s="69">
        <f>AB57-'Headline Stats'!$B$15</f>
        <v>8.4557801368701497</v>
      </c>
      <c r="AI57" s="80" t="s">
        <v>189</v>
      </c>
    </row>
    <row r="58" spans="1:35" x14ac:dyDescent="0.25">
      <c r="A58" s="41" t="s">
        <v>182</v>
      </c>
      <c r="B58" s="41" t="s">
        <v>183</v>
      </c>
      <c r="C58" s="41" t="s">
        <v>184</v>
      </c>
      <c r="D58" s="27"/>
      <c r="E58" s="41" t="s">
        <v>185</v>
      </c>
      <c r="F58" s="25" t="s">
        <v>186</v>
      </c>
      <c r="G58" s="25" t="s">
        <v>187</v>
      </c>
      <c r="H58" s="105" t="s">
        <v>190</v>
      </c>
      <c r="I58" s="77" t="s">
        <v>127</v>
      </c>
      <c r="J58" s="27" t="str">
        <f t="shared" si="0"/>
        <v>Chelsea Theatre: Studio 1</v>
      </c>
      <c r="K58" s="35" t="s">
        <v>53</v>
      </c>
      <c r="L58" s="35" t="s">
        <v>53</v>
      </c>
      <c r="M58" s="35" t="s">
        <v>53</v>
      </c>
      <c r="N58" s="35" t="s">
        <v>53</v>
      </c>
      <c r="O58" s="35" t="s">
        <v>53</v>
      </c>
      <c r="P58" s="112">
        <v>29</v>
      </c>
      <c r="Q58" s="115" t="s">
        <v>14</v>
      </c>
      <c r="R58" s="44" t="s">
        <v>28</v>
      </c>
      <c r="S58" s="44" t="s">
        <v>28</v>
      </c>
      <c r="T58" s="44" t="s">
        <v>28</v>
      </c>
      <c r="U58" s="41" t="s">
        <v>28</v>
      </c>
      <c r="V58" s="96" t="s">
        <v>28</v>
      </c>
      <c r="W58" s="85">
        <v>28</v>
      </c>
      <c r="X58" s="40">
        <f t="shared" si="26"/>
        <v>224</v>
      </c>
      <c r="Y58" s="40">
        <f t="shared" si="27"/>
        <v>1120</v>
      </c>
      <c r="Z58" s="33">
        <f t="shared" si="28"/>
        <v>0.96551724137931039</v>
      </c>
      <c r="AA58" s="37">
        <f t="shared" si="29"/>
        <v>7.7241379310344831</v>
      </c>
      <c r="AB58" s="70">
        <f t="shared" si="30"/>
        <v>38.620689655172413</v>
      </c>
      <c r="AC58" s="73">
        <f>W58-'Headline Stats'!$B$6</f>
        <v>-1.4658653846153804</v>
      </c>
      <c r="AD58" s="34">
        <f>X58-'Headline Stats'!$B$7</f>
        <v>-0.69067524115752121</v>
      </c>
      <c r="AE58" s="34">
        <f>Y58-'Headline Stats'!$B$8</f>
        <v>34.196774193548436</v>
      </c>
      <c r="AF58" s="34">
        <f>Z58-'Headline Stats'!$B$13</f>
        <v>0.51160996141437964</v>
      </c>
      <c r="AG58" s="34">
        <f>AA58-'Headline Stats'!$B$14</f>
        <v>4.3834641594190629</v>
      </c>
      <c r="AH58" s="69">
        <f>AB58-'Headline Stats'!$B$15</f>
        <v>22.461085176657946</v>
      </c>
      <c r="AI58" s="80" t="s">
        <v>189</v>
      </c>
    </row>
    <row r="59" spans="1:35" x14ac:dyDescent="0.25">
      <c r="A59" s="41" t="s">
        <v>182</v>
      </c>
      <c r="B59" s="41" t="s">
        <v>183</v>
      </c>
      <c r="C59" s="41" t="s">
        <v>184</v>
      </c>
      <c r="D59" s="27"/>
      <c r="E59" s="41" t="s">
        <v>185</v>
      </c>
      <c r="F59" s="25" t="s">
        <v>186</v>
      </c>
      <c r="G59" s="25" t="s">
        <v>187</v>
      </c>
      <c r="H59" s="105" t="s">
        <v>190</v>
      </c>
      <c r="I59" s="77" t="s">
        <v>128</v>
      </c>
      <c r="J59" s="27" t="str">
        <f t="shared" si="0"/>
        <v>Chelsea Theatre: Studio 2</v>
      </c>
      <c r="K59" s="35" t="s">
        <v>53</v>
      </c>
      <c r="L59" s="35" t="s">
        <v>53</v>
      </c>
      <c r="M59" s="35" t="s">
        <v>53</v>
      </c>
      <c r="N59" s="35" t="s">
        <v>53</v>
      </c>
      <c r="O59" s="35" t="s">
        <v>53</v>
      </c>
      <c r="P59" s="112">
        <v>49</v>
      </c>
      <c r="Q59" s="115" t="s">
        <v>14</v>
      </c>
      <c r="R59" s="44" t="s">
        <v>28</v>
      </c>
      <c r="S59" s="44" t="s">
        <v>28</v>
      </c>
      <c r="T59" s="44" t="s">
        <v>28</v>
      </c>
      <c r="U59" s="41" t="s">
        <v>28</v>
      </c>
      <c r="V59" s="96" t="s">
        <v>28</v>
      </c>
      <c r="W59" s="85">
        <v>40</v>
      </c>
      <c r="X59" s="40">
        <f t="shared" si="26"/>
        <v>320</v>
      </c>
      <c r="Y59" s="40">
        <f t="shared" si="27"/>
        <v>1600</v>
      </c>
      <c r="Z59" s="33">
        <f t="shared" si="28"/>
        <v>0.81632653061224492</v>
      </c>
      <c r="AA59" s="37">
        <f t="shared" si="29"/>
        <v>6.5306122448979593</v>
      </c>
      <c r="AB59" s="70">
        <f t="shared" si="30"/>
        <v>32.653061224489797</v>
      </c>
      <c r="AC59" s="73">
        <f>W59-'Headline Stats'!$B$6</f>
        <v>10.53413461538462</v>
      </c>
      <c r="AD59" s="34">
        <f>X59-'Headline Stats'!$B$7</f>
        <v>95.309324758842479</v>
      </c>
      <c r="AE59" s="34">
        <f>Y59-'Headline Stats'!$B$8</f>
        <v>514.19677419354844</v>
      </c>
      <c r="AF59" s="34">
        <f>Z59-'Headline Stats'!$B$13</f>
        <v>0.36241925064731412</v>
      </c>
      <c r="AG59" s="34">
        <f>AA59-'Headline Stats'!$B$14</f>
        <v>3.1899384732825387</v>
      </c>
      <c r="AH59" s="69">
        <f>AB59-'Headline Stats'!$B$15</f>
        <v>16.49345674597533</v>
      </c>
      <c r="AI59" s="80" t="s">
        <v>189</v>
      </c>
    </row>
    <row r="60" spans="1:35" x14ac:dyDescent="0.25">
      <c r="A60" s="41" t="s">
        <v>182</v>
      </c>
      <c r="B60" s="41" t="s">
        <v>183</v>
      </c>
      <c r="C60" s="41" t="s">
        <v>184</v>
      </c>
      <c r="D60" s="27"/>
      <c r="E60" s="41" t="s">
        <v>185</v>
      </c>
      <c r="F60" s="25" t="s">
        <v>186</v>
      </c>
      <c r="G60" s="25" t="s">
        <v>187</v>
      </c>
      <c r="H60" s="105" t="s">
        <v>190</v>
      </c>
      <c r="I60" s="77" t="s">
        <v>81</v>
      </c>
      <c r="J60" s="27" t="str">
        <f t="shared" si="0"/>
        <v>Chelsea Theatre: Red Room</v>
      </c>
      <c r="K60" s="35" t="s">
        <v>53</v>
      </c>
      <c r="L60" s="35" t="s">
        <v>53</v>
      </c>
      <c r="M60" s="35" t="s">
        <v>53</v>
      </c>
      <c r="N60" s="35" t="s">
        <v>53</v>
      </c>
      <c r="O60" s="35" t="s">
        <v>53</v>
      </c>
      <c r="P60" s="112">
        <v>37</v>
      </c>
      <c r="Q60" s="115" t="s">
        <v>14</v>
      </c>
      <c r="R60" s="44" t="s">
        <v>28</v>
      </c>
      <c r="S60" s="44" t="s">
        <v>28</v>
      </c>
      <c r="T60" s="44" t="s">
        <v>28</v>
      </c>
      <c r="U60" s="41" t="s">
        <v>28</v>
      </c>
      <c r="V60" s="96" t="s">
        <v>28</v>
      </c>
      <c r="W60" s="85">
        <v>30</v>
      </c>
      <c r="X60" s="40">
        <f t="shared" si="26"/>
        <v>240</v>
      </c>
      <c r="Y60" s="40">
        <f t="shared" si="27"/>
        <v>1200</v>
      </c>
      <c r="Z60" s="33">
        <f t="shared" si="28"/>
        <v>0.81081081081081086</v>
      </c>
      <c r="AA60" s="37">
        <f t="shared" si="29"/>
        <v>6.4864864864864868</v>
      </c>
      <c r="AB60" s="70">
        <f t="shared" si="30"/>
        <v>32.432432432432435</v>
      </c>
      <c r="AC60" s="73">
        <f>W60-'Headline Stats'!$B$6</f>
        <v>0.53413461538461959</v>
      </c>
      <c r="AD60" s="34">
        <f>X60-'Headline Stats'!$B$7</f>
        <v>15.309324758842479</v>
      </c>
      <c r="AE60" s="34">
        <f>Y60-'Headline Stats'!$B$8</f>
        <v>114.19677419354844</v>
      </c>
      <c r="AF60" s="34">
        <f>Z60-'Headline Stats'!$B$13</f>
        <v>0.35690353084588006</v>
      </c>
      <c r="AG60" s="34">
        <f>AA60-'Headline Stats'!$B$14</f>
        <v>3.1458127148710662</v>
      </c>
      <c r="AH60" s="69">
        <f>AB60-'Headline Stats'!$B$15</f>
        <v>16.272827953917968</v>
      </c>
      <c r="AI60" s="80" t="s">
        <v>189</v>
      </c>
    </row>
    <row r="61" spans="1:35" s="6" customFormat="1" x14ac:dyDescent="0.25">
      <c r="A61" s="41" t="s">
        <v>182</v>
      </c>
      <c r="B61" s="41" t="s">
        <v>183</v>
      </c>
      <c r="C61" s="41" t="s">
        <v>184</v>
      </c>
      <c r="D61" s="27"/>
      <c r="E61" s="41" t="s">
        <v>185</v>
      </c>
      <c r="F61" s="25" t="s">
        <v>186</v>
      </c>
      <c r="G61" s="25" t="s">
        <v>187</v>
      </c>
      <c r="H61" s="105" t="s">
        <v>190</v>
      </c>
      <c r="I61" s="77" t="s">
        <v>84</v>
      </c>
      <c r="J61" s="27" t="str">
        <f t="shared" si="0"/>
        <v>Chelsea Theatre: Yellow Room</v>
      </c>
      <c r="K61" s="35" t="s">
        <v>53</v>
      </c>
      <c r="L61" s="35" t="s">
        <v>53</v>
      </c>
      <c r="M61" s="35" t="s">
        <v>53</v>
      </c>
      <c r="N61" s="35" t="s">
        <v>53</v>
      </c>
      <c r="O61" s="35" t="s">
        <v>53</v>
      </c>
      <c r="P61" s="112">
        <v>18</v>
      </c>
      <c r="Q61" s="115" t="s">
        <v>14</v>
      </c>
      <c r="R61" s="44" t="s">
        <v>28</v>
      </c>
      <c r="S61" s="44" t="s">
        <v>28</v>
      </c>
      <c r="T61" s="44" t="s">
        <v>28</v>
      </c>
      <c r="U61" s="41" t="s">
        <v>28</v>
      </c>
      <c r="V61" s="96" t="s">
        <v>28</v>
      </c>
      <c r="W61" s="85">
        <v>15</v>
      </c>
      <c r="X61" s="40">
        <f t="shared" si="26"/>
        <v>120</v>
      </c>
      <c r="Y61" s="40">
        <f t="shared" si="27"/>
        <v>600</v>
      </c>
      <c r="Z61" s="33">
        <f t="shared" si="28"/>
        <v>0.83333333333333337</v>
      </c>
      <c r="AA61" s="37">
        <f t="shared" si="29"/>
        <v>6.666666666666667</v>
      </c>
      <c r="AB61" s="70">
        <f t="shared" si="30"/>
        <v>33.333333333333336</v>
      </c>
      <c r="AC61" s="73">
        <f>W61-'Headline Stats'!$B$6</f>
        <v>-14.46586538461538</v>
      </c>
      <c r="AD61" s="34">
        <f>X61-'Headline Stats'!$B$7</f>
        <v>-104.69067524115752</v>
      </c>
      <c r="AE61" s="34">
        <f>Y61-'Headline Stats'!$B$8</f>
        <v>-485.80322580645156</v>
      </c>
      <c r="AF61" s="34">
        <f>Z61-'Headline Stats'!$B$13</f>
        <v>0.37942605336840257</v>
      </c>
      <c r="AG61" s="34">
        <f>AA61-'Headline Stats'!$B$14</f>
        <v>3.3259928950512463</v>
      </c>
      <c r="AH61" s="69">
        <f>AB61-'Headline Stats'!$B$15</f>
        <v>17.173728854818869</v>
      </c>
      <c r="AI61" s="80" t="s">
        <v>189</v>
      </c>
    </row>
    <row r="62" spans="1:35" x14ac:dyDescent="0.25">
      <c r="A62" s="21" t="s">
        <v>853</v>
      </c>
      <c r="B62" s="21" t="s">
        <v>854</v>
      </c>
      <c r="C62" s="22" t="s">
        <v>855</v>
      </c>
      <c r="D62" s="23"/>
      <c r="E62" s="24" t="s">
        <v>856</v>
      </c>
      <c r="F62" s="46" t="s">
        <v>858</v>
      </c>
      <c r="G62" s="26" t="s">
        <v>857</v>
      </c>
      <c r="H62" s="102" t="s">
        <v>317</v>
      </c>
      <c r="I62" s="75" t="s">
        <v>32</v>
      </c>
      <c r="J62" s="27" t="str">
        <f t="shared" ref="J62:J123" si="31">A62&amp;": "&amp;I62</f>
        <v>Chisenhale Dance Space: Main Studio</v>
      </c>
      <c r="K62" s="28">
        <f>N62*3.2808399</f>
        <v>32.808399000000001</v>
      </c>
      <c r="L62" s="28">
        <f>O62*3.2808399</f>
        <v>41.010498750000004</v>
      </c>
      <c r="M62" s="29">
        <f t="shared" ref="M62:M70" si="32">K62*L62</f>
        <v>1345.4888061790014</v>
      </c>
      <c r="N62" s="23">
        <v>10</v>
      </c>
      <c r="O62" s="23">
        <v>12.5</v>
      </c>
      <c r="P62" s="111">
        <f t="shared" ref="P62:P70" si="33">N62*O62</f>
        <v>125</v>
      </c>
      <c r="Q62" s="75" t="s">
        <v>14</v>
      </c>
      <c r="R62" s="23" t="s">
        <v>28</v>
      </c>
      <c r="S62" s="23" t="s">
        <v>14</v>
      </c>
      <c r="T62" s="23" t="s">
        <v>28</v>
      </c>
      <c r="U62" s="23" t="s">
        <v>14</v>
      </c>
      <c r="V62" s="95" t="s">
        <v>28</v>
      </c>
      <c r="W62" s="87">
        <v>14</v>
      </c>
      <c r="X62" s="50">
        <f t="shared" si="26"/>
        <v>112</v>
      </c>
      <c r="Y62" s="50">
        <f t="shared" si="27"/>
        <v>560</v>
      </c>
      <c r="Z62" s="33">
        <f t="shared" si="28"/>
        <v>0.112</v>
      </c>
      <c r="AA62" s="33">
        <f t="shared" si="29"/>
        <v>0.89600000000000002</v>
      </c>
      <c r="AB62" s="69">
        <f t="shared" si="30"/>
        <v>4.4800000000000004</v>
      </c>
      <c r="AC62" s="73">
        <f>W62-'Headline Stats'!$B$6</f>
        <v>-15.46586538461538</v>
      </c>
      <c r="AD62" s="34">
        <f>X62-'Headline Stats'!$B$7</f>
        <v>-112.69067524115752</v>
      </c>
      <c r="AE62" s="34">
        <f>Y62-'Headline Stats'!$B$8</f>
        <v>-525.80322580645156</v>
      </c>
      <c r="AF62" s="34">
        <f>Z62-'Headline Stats'!$B$13</f>
        <v>-0.34190727996493081</v>
      </c>
      <c r="AG62" s="34">
        <f>AA62-'Headline Stats'!$B$14</f>
        <v>-2.4446737716154208</v>
      </c>
      <c r="AH62" s="69">
        <f>AB62-'Headline Stats'!$B$15</f>
        <v>-11.679604478514467</v>
      </c>
      <c r="AI62" s="75"/>
    </row>
    <row r="63" spans="1:35" x14ac:dyDescent="0.25">
      <c r="A63" s="21" t="s">
        <v>853</v>
      </c>
      <c r="B63" s="21" t="s">
        <v>854</v>
      </c>
      <c r="C63" s="22" t="s">
        <v>855</v>
      </c>
      <c r="D63" s="23"/>
      <c r="E63" s="24" t="s">
        <v>856</v>
      </c>
      <c r="F63" s="46" t="s">
        <v>858</v>
      </c>
      <c r="G63" s="26" t="s">
        <v>857</v>
      </c>
      <c r="H63" s="102" t="s">
        <v>317</v>
      </c>
      <c r="I63" s="75" t="s">
        <v>859</v>
      </c>
      <c r="J63" s="27" t="str">
        <f t="shared" si="31"/>
        <v>Chisenhale Dance Space: Small Studio</v>
      </c>
      <c r="K63" s="28">
        <f>N63*3.2808399</f>
        <v>26.246719200000001</v>
      </c>
      <c r="L63" s="28">
        <f>O63*3.2808399</f>
        <v>20.34120738</v>
      </c>
      <c r="M63" s="29">
        <f t="shared" si="32"/>
        <v>533.88995829182772</v>
      </c>
      <c r="N63" s="23">
        <v>8</v>
      </c>
      <c r="O63" s="23">
        <v>6.2</v>
      </c>
      <c r="P63" s="111">
        <f t="shared" si="33"/>
        <v>49.6</v>
      </c>
      <c r="Q63" s="75" t="s">
        <v>14</v>
      </c>
      <c r="R63" s="23" t="s">
        <v>28</v>
      </c>
      <c r="S63" s="23" t="s">
        <v>14</v>
      </c>
      <c r="T63" s="23" t="s">
        <v>28</v>
      </c>
      <c r="U63" s="23" t="s">
        <v>14</v>
      </c>
      <c r="V63" s="95" t="s">
        <v>28</v>
      </c>
      <c r="W63" s="87">
        <v>9</v>
      </c>
      <c r="X63" s="50">
        <f t="shared" si="26"/>
        <v>72</v>
      </c>
      <c r="Y63" s="50">
        <f t="shared" si="27"/>
        <v>360</v>
      </c>
      <c r="Z63" s="33">
        <f t="shared" si="28"/>
        <v>0.18145161290322581</v>
      </c>
      <c r="AA63" s="33">
        <f t="shared" si="29"/>
        <v>1.4516129032258065</v>
      </c>
      <c r="AB63" s="69">
        <f t="shared" si="30"/>
        <v>7.258064516129032</v>
      </c>
      <c r="AC63" s="73">
        <f>W63-'Headline Stats'!$B$6</f>
        <v>-20.46586538461538</v>
      </c>
      <c r="AD63" s="34">
        <f>X63-'Headline Stats'!$B$7</f>
        <v>-152.69067524115752</v>
      </c>
      <c r="AE63" s="34">
        <f>Y63-'Headline Stats'!$B$8</f>
        <v>-725.80322580645156</v>
      </c>
      <c r="AF63" s="34">
        <f>Z63-'Headline Stats'!$B$13</f>
        <v>-0.27245566706170499</v>
      </c>
      <c r="AG63" s="34">
        <f>AA63-'Headline Stats'!$B$14</f>
        <v>-1.8890608683896142</v>
      </c>
      <c r="AH63" s="69">
        <f>AB63-'Headline Stats'!$B$15</f>
        <v>-8.901539962385435</v>
      </c>
      <c r="AI63" s="75"/>
    </row>
    <row r="64" spans="1:35" x14ac:dyDescent="0.25">
      <c r="A64" s="41" t="s">
        <v>191</v>
      </c>
      <c r="B64" s="41" t="s">
        <v>192</v>
      </c>
      <c r="C64" s="41" t="s">
        <v>193</v>
      </c>
      <c r="D64" s="27"/>
      <c r="E64" s="41" t="s">
        <v>194</v>
      </c>
      <c r="F64" s="25" t="s">
        <v>195</v>
      </c>
      <c r="G64" s="25" t="s">
        <v>196</v>
      </c>
      <c r="H64" s="105" t="s">
        <v>72</v>
      </c>
      <c r="I64" s="77" t="s">
        <v>197</v>
      </c>
      <c r="J64" s="27" t="str">
        <f t="shared" si="31"/>
        <v>Clapham Community Project: Main Hall</v>
      </c>
      <c r="K64" s="27">
        <v>40</v>
      </c>
      <c r="L64" s="27">
        <v>59</v>
      </c>
      <c r="M64" s="35">
        <f t="shared" si="32"/>
        <v>2360</v>
      </c>
      <c r="N64" s="44">
        <f>K64*0.3048</f>
        <v>12.192</v>
      </c>
      <c r="O64" s="44">
        <f>L64*0.3048</f>
        <v>17.9832</v>
      </c>
      <c r="P64" s="112">
        <f t="shared" si="33"/>
        <v>219.2511744</v>
      </c>
      <c r="Q64" s="115" t="s">
        <v>14</v>
      </c>
      <c r="R64" s="44" t="s">
        <v>28</v>
      </c>
      <c r="S64" s="44" t="s">
        <v>14</v>
      </c>
      <c r="T64" s="44" t="s">
        <v>28</v>
      </c>
      <c r="U64" s="44" t="s">
        <v>14</v>
      </c>
      <c r="V64" s="96" t="s">
        <v>14</v>
      </c>
      <c r="W64" s="84">
        <f>X64/8</f>
        <v>37.5</v>
      </c>
      <c r="X64" s="36">
        <v>300</v>
      </c>
      <c r="Y64" s="40">
        <f t="shared" si="27"/>
        <v>1500</v>
      </c>
      <c r="Z64" s="33">
        <f t="shared" si="28"/>
        <v>0.17103671212992144</v>
      </c>
      <c r="AA64" s="37">
        <f t="shared" si="29"/>
        <v>1.3682936970393715</v>
      </c>
      <c r="AB64" s="70">
        <f t="shared" si="30"/>
        <v>6.8414684851968577</v>
      </c>
      <c r="AC64" s="73">
        <f>W64-'Headline Stats'!$B$6</f>
        <v>8.0341346153846196</v>
      </c>
      <c r="AD64" s="34">
        <f>X64-'Headline Stats'!$B$7</f>
        <v>75.309324758842479</v>
      </c>
      <c r="AE64" s="34">
        <f>Y64-'Headline Stats'!$B$8</f>
        <v>414.19677419354844</v>
      </c>
      <c r="AF64" s="34">
        <f>Z64-'Headline Stats'!$B$13</f>
        <v>-0.28287056783500936</v>
      </c>
      <c r="AG64" s="34">
        <f>AA64-'Headline Stats'!$B$14</f>
        <v>-1.9723800745760491</v>
      </c>
      <c r="AH64" s="69">
        <f>AB64-'Headline Stats'!$B$15</f>
        <v>-9.3181359933176093</v>
      </c>
      <c r="AI64" s="80" t="s">
        <v>199</v>
      </c>
    </row>
    <row r="65" spans="1:35" x14ac:dyDescent="0.25">
      <c r="A65" s="41" t="s">
        <v>191</v>
      </c>
      <c r="B65" s="41" t="s">
        <v>192</v>
      </c>
      <c r="C65" s="41" t="s">
        <v>193</v>
      </c>
      <c r="D65" s="27"/>
      <c r="E65" s="41" t="s">
        <v>194</v>
      </c>
      <c r="F65" s="25" t="s">
        <v>195</v>
      </c>
      <c r="G65" s="25" t="s">
        <v>196</v>
      </c>
      <c r="H65" s="105" t="s">
        <v>72</v>
      </c>
      <c r="I65" s="77" t="s">
        <v>136</v>
      </c>
      <c r="J65" s="27" t="str">
        <f t="shared" si="31"/>
        <v>Clapham Community Project: Lower Hall</v>
      </c>
      <c r="K65" s="44">
        <f>N65*3.2808399</f>
        <v>30.019685085000003</v>
      </c>
      <c r="L65" s="44">
        <f>O65*3.2808399</f>
        <v>25.984252008000002</v>
      </c>
      <c r="M65" s="35">
        <f t="shared" si="32"/>
        <v>780.03906244943903</v>
      </c>
      <c r="N65" s="27">
        <v>9.15</v>
      </c>
      <c r="O65" s="27">
        <v>7.92</v>
      </c>
      <c r="P65" s="112">
        <f t="shared" si="33"/>
        <v>72.468000000000004</v>
      </c>
      <c r="Q65" s="115" t="s">
        <v>14</v>
      </c>
      <c r="R65" s="44" t="s">
        <v>14</v>
      </c>
      <c r="S65" s="44" t="s">
        <v>14</v>
      </c>
      <c r="T65" s="44" t="s">
        <v>28</v>
      </c>
      <c r="U65" s="44" t="s">
        <v>28</v>
      </c>
      <c r="V65" s="96" t="s">
        <v>14</v>
      </c>
      <c r="W65" s="85">
        <v>25</v>
      </c>
      <c r="X65" s="36">
        <v>200</v>
      </c>
      <c r="Y65" s="40">
        <f t="shared" si="27"/>
        <v>1000</v>
      </c>
      <c r="Z65" s="33">
        <f t="shared" si="28"/>
        <v>0.34497985317657448</v>
      </c>
      <c r="AA65" s="37">
        <f t="shared" si="29"/>
        <v>2.7598388254125958</v>
      </c>
      <c r="AB65" s="70">
        <f t="shared" si="30"/>
        <v>13.799194127062979</v>
      </c>
      <c r="AC65" s="73">
        <f>W65-'Headline Stats'!$B$6</f>
        <v>-4.4658653846153804</v>
      </c>
      <c r="AD65" s="34">
        <f>X65-'Headline Stats'!$B$7</f>
        <v>-24.690675241157521</v>
      </c>
      <c r="AE65" s="34">
        <f>Y65-'Headline Stats'!$B$8</f>
        <v>-85.803225806451564</v>
      </c>
      <c r="AF65" s="34">
        <f>Z65-'Headline Stats'!$B$13</f>
        <v>-0.10892742678835632</v>
      </c>
      <c r="AG65" s="34">
        <f>AA65-'Headline Stats'!$B$14</f>
        <v>-0.58083494620282483</v>
      </c>
      <c r="AH65" s="69">
        <f>AB65-'Headline Stats'!$B$15</f>
        <v>-2.3604103514514883</v>
      </c>
      <c r="AI65" s="80" t="s">
        <v>199</v>
      </c>
    </row>
    <row r="66" spans="1:35" x14ac:dyDescent="0.25">
      <c r="A66" s="41" t="s">
        <v>191</v>
      </c>
      <c r="B66" s="41" t="s">
        <v>192</v>
      </c>
      <c r="C66" s="41" t="s">
        <v>193</v>
      </c>
      <c r="D66" s="27"/>
      <c r="E66" s="41" t="s">
        <v>194</v>
      </c>
      <c r="F66" s="25" t="s">
        <v>195</v>
      </c>
      <c r="G66" s="25" t="s">
        <v>196</v>
      </c>
      <c r="H66" s="105" t="s">
        <v>72</v>
      </c>
      <c r="I66" s="77" t="s">
        <v>198</v>
      </c>
      <c r="J66" s="27" t="str">
        <f t="shared" si="31"/>
        <v>Clapham Community Project: Harlequin Room</v>
      </c>
      <c r="K66" s="44">
        <f>N66*3.2808399</f>
        <v>26.870078781</v>
      </c>
      <c r="L66" s="44">
        <f>O66*3.2808399</f>
        <v>14.566929156000002</v>
      </c>
      <c r="M66" s="35">
        <f t="shared" si="32"/>
        <v>391.41453401896592</v>
      </c>
      <c r="N66" s="27">
        <v>8.19</v>
      </c>
      <c r="O66" s="27">
        <v>4.4400000000000004</v>
      </c>
      <c r="P66" s="112">
        <f t="shared" si="33"/>
        <v>36.363599999999998</v>
      </c>
      <c r="Q66" s="115" t="s">
        <v>14</v>
      </c>
      <c r="R66" s="44" t="s">
        <v>14</v>
      </c>
      <c r="S66" s="44" t="s">
        <v>28</v>
      </c>
      <c r="T66" s="44" t="s">
        <v>28</v>
      </c>
      <c r="U66" s="44" t="s">
        <v>14</v>
      </c>
      <c r="V66" s="96" t="s">
        <v>28</v>
      </c>
      <c r="W66" s="85">
        <v>12.5</v>
      </c>
      <c r="X66" s="36">
        <f>W66*8</f>
        <v>100</v>
      </c>
      <c r="Y66" s="40">
        <f t="shared" si="27"/>
        <v>500</v>
      </c>
      <c r="Z66" s="33">
        <f t="shared" si="28"/>
        <v>0.34375034375034375</v>
      </c>
      <c r="AA66" s="37">
        <f t="shared" si="29"/>
        <v>2.75000275000275</v>
      </c>
      <c r="AB66" s="70">
        <f t="shared" si="30"/>
        <v>13.750013750013752</v>
      </c>
      <c r="AC66" s="73">
        <f>W66-'Headline Stats'!$B$6</f>
        <v>-16.96586538461538</v>
      </c>
      <c r="AD66" s="34">
        <f>X66-'Headline Stats'!$B$7</f>
        <v>-124.69067524115752</v>
      </c>
      <c r="AE66" s="34">
        <f>Y66-'Headline Stats'!$B$8</f>
        <v>-585.80322580645156</v>
      </c>
      <c r="AF66" s="34">
        <f>Z66-'Headline Stats'!$B$13</f>
        <v>-0.11015693621458705</v>
      </c>
      <c r="AG66" s="34">
        <f>AA66-'Headline Stats'!$B$14</f>
        <v>-0.59067102161267071</v>
      </c>
      <c r="AH66" s="69">
        <f>AB66-'Headline Stats'!$B$15</f>
        <v>-2.4095907285007154</v>
      </c>
      <c r="AI66" s="80" t="s">
        <v>199</v>
      </c>
    </row>
    <row r="67" spans="1:35" x14ac:dyDescent="0.25">
      <c r="A67" s="41" t="s">
        <v>200</v>
      </c>
      <c r="B67" s="41" t="s">
        <v>201</v>
      </c>
      <c r="C67" s="41" t="s">
        <v>202</v>
      </c>
      <c r="D67" s="27"/>
      <c r="E67" s="41" t="s">
        <v>203</v>
      </c>
      <c r="F67" s="25" t="s">
        <v>204</v>
      </c>
      <c r="G67" s="25" t="s">
        <v>205</v>
      </c>
      <c r="H67" s="105" t="s">
        <v>206</v>
      </c>
      <c r="I67" s="77" t="s">
        <v>127</v>
      </c>
      <c r="J67" s="27" t="str">
        <f t="shared" si="31"/>
        <v>Clean Break: Studio 1</v>
      </c>
      <c r="K67" s="27">
        <v>35</v>
      </c>
      <c r="L67" s="27">
        <v>18</v>
      </c>
      <c r="M67" s="35">
        <f t="shared" si="32"/>
        <v>630</v>
      </c>
      <c r="N67" s="27">
        <v>10.5</v>
      </c>
      <c r="O67" s="27">
        <v>5.5</v>
      </c>
      <c r="P67" s="112">
        <f t="shared" si="33"/>
        <v>57.75</v>
      </c>
      <c r="Q67" s="115" t="s">
        <v>28</v>
      </c>
      <c r="R67" s="44" t="s">
        <v>28</v>
      </c>
      <c r="S67" s="44" t="s">
        <v>28</v>
      </c>
      <c r="T67" s="44" t="s">
        <v>28</v>
      </c>
      <c r="U67" s="44" t="s">
        <v>14</v>
      </c>
      <c r="V67" s="96" t="s">
        <v>28</v>
      </c>
      <c r="W67" s="85">
        <v>21</v>
      </c>
      <c r="X67" s="36">
        <v>160</v>
      </c>
      <c r="Y67" s="36">
        <v>500</v>
      </c>
      <c r="Z67" s="33">
        <f t="shared" si="28"/>
        <v>0.36363636363636365</v>
      </c>
      <c r="AA67" s="37">
        <f t="shared" si="29"/>
        <v>2.7705627705627704</v>
      </c>
      <c r="AB67" s="70">
        <f t="shared" si="30"/>
        <v>8.6580086580086579</v>
      </c>
      <c r="AC67" s="73">
        <f>W67-'Headline Stats'!$B$6</f>
        <v>-8.4658653846153804</v>
      </c>
      <c r="AD67" s="34">
        <f>X67-'Headline Stats'!$B$7</f>
        <v>-64.690675241157521</v>
      </c>
      <c r="AE67" s="34">
        <f>Y67-'Headline Stats'!$B$8</f>
        <v>-585.80322580645156</v>
      </c>
      <c r="AF67" s="34">
        <f>Z67-'Headline Stats'!$B$13</f>
        <v>-9.0270916328567152E-2</v>
      </c>
      <c r="AG67" s="34">
        <f>AA67-'Headline Stats'!$B$14</f>
        <v>-0.57011100105265022</v>
      </c>
      <c r="AH67" s="69">
        <f>AB67-'Headline Stats'!$B$15</f>
        <v>-7.5015958205058091</v>
      </c>
      <c r="AI67" s="80" t="s">
        <v>207</v>
      </c>
    </row>
    <row r="68" spans="1:35" x14ac:dyDescent="0.25">
      <c r="A68" s="41" t="s">
        <v>200</v>
      </c>
      <c r="B68" s="41" t="s">
        <v>201</v>
      </c>
      <c r="C68" s="41" t="s">
        <v>202</v>
      </c>
      <c r="D68" s="27"/>
      <c r="E68" s="41" t="s">
        <v>203</v>
      </c>
      <c r="F68" s="25" t="s">
        <v>204</v>
      </c>
      <c r="G68" s="25" t="s">
        <v>205</v>
      </c>
      <c r="H68" s="105" t="s">
        <v>206</v>
      </c>
      <c r="I68" s="77" t="s">
        <v>128</v>
      </c>
      <c r="J68" s="27" t="str">
        <f t="shared" si="31"/>
        <v>Clean Break: Studio 2</v>
      </c>
      <c r="K68" s="27">
        <v>25</v>
      </c>
      <c r="L68" s="27">
        <v>23</v>
      </c>
      <c r="M68" s="35">
        <f t="shared" si="32"/>
        <v>575</v>
      </c>
      <c r="N68" s="27">
        <v>8</v>
      </c>
      <c r="O68" s="27">
        <v>7</v>
      </c>
      <c r="P68" s="112">
        <f t="shared" si="33"/>
        <v>56</v>
      </c>
      <c r="Q68" s="115" t="s">
        <v>28</v>
      </c>
      <c r="R68" s="44" t="s">
        <v>28</v>
      </c>
      <c r="S68" s="44" t="s">
        <v>28</v>
      </c>
      <c r="T68" s="44" t="s">
        <v>28</v>
      </c>
      <c r="U68" s="44" t="s">
        <v>14</v>
      </c>
      <c r="V68" s="96" t="s">
        <v>28</v>
      </c>
      <c r="W68" s="85">
        <v>21</v>
      </c>
      <c r="X68" s="36">
        <v>160</v>
      </c>
      <c r="Y68" s="36">
        <v>500</v>
      </c>
      <c r="Z68" s="33">
        <f t="shared" si="28"/>
        <v>0.375</v>
      </c>
      <c r="AA68" s="37">
        <f t="shared" si="29"/>
        <v>2.8571428571428572</v>
      </c>
      <c r="AB68" s="70">
        <f t="shared" si="30"/>
        <v>8.9285714285714288</v>
      </c>
      <c r="AC68" s="73">
        <f>W68-'Headline Stats'!$B$6</f>
        <v>-8.4658653846153804</v>
      </c>
      <c r="AD68" s="34">
        <f>X68-'Headline Stats'!$B$7</f>
        <v>-64.690675241157521</v>
      </c>
      <c r="AE68" s="34">
        <f>Y68-'Headline Stats'!$B$8</f>
        <v>-585.80322580645156</v>
      </c>
      <c r="AF68" s="34">
        <f>Z68-'Headline Stats'!$B$13</f>
        <v>-7.8907279964930799E-2</v>
      </c>
      <c r="AG68" s="34">
        <f>AA68-'Headline Stats'!$B$14</f>
        <v>-0.48353091447256347</v>
      </c>
      <c r="AH68" s="69">
        <f>AB68-'Headline Stats'!$B$15</f>
        <v>-7.2310330499430382</v>
      </c>
      <c r="AI68" s="80" t="s">
        <v>207</v>
      </c>
    </row>
    <row r="69" spans="1:35" x14ac:dyDescent="0.25">
      <c r="A69" s="41" t="s">
        <v>200</v>
      </c>
      <c r="B69" s="41" t="s">
        <v>201</v>
      </c>
      <c r="C69" s="41" t="s">
        <v>202</v>
      </c>
      <c r="D69" s="27"/>
      <c r="E69" s="41" t="s">
        <v>203</v>
      </c>
      <c r="F69" s="25" t="s">
        <v>204</v>
      </c>
      <c r="G69" s="25" t="s">
        <v>205</v>
      </c>
      <c r="H69" s="105" t="s">
        <v>206</v>
      </c>
      <c r="I69" s="76" t="s">
        <v>114</v>
      </c>
      <c r="J69" s="27" t="str">
        <f t="shared" si="31"/>
        <v>Clean Break: Studio 3</v>
      </c>
      <c r="K69" s="27">
        <v>35</v>
      </c>
      <c r="L69" s="27">
        <v>20</v>
      </c>
      <c r="M69" s="35">
        <f t="shared" si="32"/>
        <v>700</v>
      </c>
      <c r="N69" s="27">
        <v>10</v>
      </c>
      <c r="O69" s="27">
        <v>6</v>
      </c>
      <c r="P69" s="112">
        <f t="shared" si="33"/>
        <v>60</v>
      </c>
      <c r="Q69" s="115" t="s">
        <v>28</v>
      </c>
      <c r="R69" s="44" t="s">
        <v>28</v>
      </c>
      <c r="S69" s="44" t="s">
        <v>14</v>
      </c>
      <c r="T69" s="44" t="s">
        <v>14</v>
      </c>
      <c r="U69" s="44" t="s">
        <v>14</v>
      </c>
      <c r="V69" s="96" t="s">
        <v>28</v>
      </c>
      <c r="W69" s="85">
        <v>21</v>
      </c>
      <c r="X69" s="36">
        <v>160</v>
      </c>
      <c r="Y69" s="36">
        <v>500</v>
      </c>
      <c r="Z69" s="33">
        <f t="shared" si="28"/>
        <v>0.35</v>
      </c>
      <c r="AA69" s="37">
        <f t="shared" si="29"/>
        <v>2.6666666666666665</v>
      </c>
      <c r="AB69" s="70">
        <f t="shared" si="30"/>
        <v>8.3333333333333339</v>
      </c>
      <c r="AC69" s="73">
        <f>W69-'Headline Stats'!$B$6</f>
        <v>-8.4658653846153804</v>
      </c>
      <c r="AD69" s="34">
        <f>X69-'Headline Stats'!$B$7</f>
        <v>-64.690675241157521</v>
      </c>
      <c r="AE69" s="34">
        <f>Y69-'Headline Stats'!$B$8</f>
        <v>-585.80322580645156</v>
      </c>
      <c r="AF69" s="34">
        <f>Z69-'Headline Stats'!$B$13</f>
        <v>-0.10390727996493082</v>
      </c>
      <c r="AG69" s="34">
        <f>AA69-'Headline Stats'!$B$14</f>
        <v>-0.67400710494875415</v>
      </c>
      <c r="AH69" s="69">
        <f>AB69-'Headline Stats'!$B$15</f>
        <v>-7.8262711451811331</v>
      </c>
      <c r="AI69" s="76" t="s">
        <v>421</v>
      </c>
    </row>
    <row r="70" spans="1:35" x14ac:dyDescent="0.25">
      <c r="A70" s="41" t="s">
        <v>208</v>
      </c>
      <c r="B70" s="41" t="s">
        <v>209</v>
      </c>
      <c r="C70" s="41" t="s">
        <v>210</v>
      </c>
      <c r="D70" s="27"/>
      <c r="E70" s="41" t="s">
        <v>211</v>
      </c>
      <c r="F70" s="41" t="s">
        <v>212</v>
      </c>
      <c r="G70" s="25" t="s">
        <v>213</v>
      </c>
      <c r="H70" s="105" t="s">
        <v>72</v>
      </c>
      <c r="I70" s="77" t="s">
        <v>214</v>
      </c>
      <c r="J70" s="27" t="str">
        <f t="shared" si="31"/>
        <v>Club for Acts and Actors: Concert Hall</v>
      </c>
      <c r="K70" s="27">
        <v>46</v>
      </c>
      <c r="L70" s="27">
        <v>18</v>
      </c>
      <c r="M70" s="35">
        <f t="shared" si="32"/>
        <v>828</v>
      </c>
      <c r="N70" s="27">
        <v>14</v>
      </c>
      <c r="O70" s="27">
        <v>5.5</v>
      </c>
      <c r="P70" s="112">
        <f t="shared" si="33"/>
        <v>77</v>
      </c>
      <c r="Q70" s="115" t="s">
        <v>28</v>
      </c>
      <c r="R70" s="44" t="s">
        <v>28</v>
      </c>
      <c r="S70" s="44" t="s">
        <v>28</v>
      </c>
      <c r="T70" s="44" t="s">
        <v>28</v>
      </c>
      <c r="U70" s="44" t="s">
        <v>28</v>
      </c>
      <c r="V70" s="96" t="s">
        <v>14</v>
      </c>
      <c r="W70" s="85">
        <v>15</v>
      </c>
      <c r="X70" s="40">
        <f>W70*8</f>
        <v>120</v>
      </c>
      <c r="Y70" s="40">
        <f t="shared" ref="Y70:Y75" si="34">X70*5</f>
        <v>600</v>
      </c>
      <c r="Z70" s="33">
        <f t="shared" si="28"/>
        <v>0.19480519480519481</v>
      </c>
      <c r="AA70" s="37">
        <f t="shared" si="29"/>
        <v>1.5584415584415585</v>
      </c>
      <c r="AB70" s="70">
        <f t="shared" si="30"/>
        <v>7.7922077922077921</v>
      </c>
      <c r="AC70" s="73">
        <f>W70-'Headline Stats'!$B$6</f>
        <v>-14.46586538461538</v>
      </c>
      <c r="AD70" s="34">
        <f>X70-'Headline Stats'!$B$7</f>
        <v>-104.69067524115752</v>
      </c>
      <c r="AE70" s="34">
        <f>Y70-'Headline Stats'!$B$8</f>
        <v>-485.80322580645156</v>
      </c>
      <c r="AF70" s="34">
        <f>Z70-'Headline Stats'!$B$13</f>
        <v>-0.25910208515973598</v>
      </c>
      <c r="AG70" s="34">
        <f>AA70-'Headline Stats'!$B$14</f>
        <v>-1.7822322131738622</v>
      </c>
      <c r="AH70" s="69">
        <f>AB70-'Headline Stats'!$B$15</f>
        <v>-8.3673966863066749</v>
      </c>
      <c r="AI70" s="80" t="s">
        <v>602</v>
      </c>
    </row>
    <row r="71" spans="1:35" x14ac:dyDescent="0.25">
      <c r="A71" s="27" t="s">
        <v>224</v>
      </c>
      <c r="B71" s="27" t="s">
        <v>225</v>
      </c>
      <c r="C71" s="27" t="s">
        <v>226</v>
      </c>
      <c r="D71" s="27"/>
      <c r="E71" s="27" t="s">
        <v>227</v>
      </c>
      <c r="F71" s="26" t="s">
        <v>228</v>
      </c>
      <c r="G71" s="26" t="s">
        <v>229</v>
      </c>
      <c r="H71" s="103" t="s">
        <v>72</v>
      </c>
      <c r="I71" s="77" t="s">
        <v>230</v>
      </c>
      <c r="J71" s="27" t="str">
        <f t="shared" si="31"/>
        <v>Dance Attic Studios: Smallest space</v>
      </c>
      <c r="K71" s="41" t="s">
        <v>53</v>
      </c>
      <c r="L71" s="41" t="s">
        <v>53</v>
      </c>
      <c r="M71" s="35" t="s">
        <v>53</v>
      </c>
      <c r="N71" s="41" t="s">
        <v>53</v>
      </c>
      <c r="O71" s="41" t="s">
        <v>53</v>
      </c>
      <c r="P71" s="112" t="s">
        <v>53</v>
      </c>
      <c r="Q71" s="115" t="s">
        <v>14</v>
      </c>
      <c r="R71" s="44" t="s">
        <v>28</v>
      </c>
      <c r="S71" s="44" t="s">
        <v>14</v>
      </c>
      <c r="T71" s="44" t="s">
        <v>28</v>
      </c>
      <c r="U71" s="44" t="s">
        <v>14</v>
      </c>
      <c r="V71" s="96" t="s">
        <v>28</v>
      </c>
      <c r="W71" s="85">
        <v>15</v>
      </c>
      <c r="X71" s="36">
        <v>100</v>
      </c>
      <c r="Y71" s="40">
        <f t="shared" si="34"/>
        <v>500</v>
      </c>
      <c r="Z71" s="33"/>
      <c r="AA71" s="37"/>
      <c r="AB71" s="70"/>
      <c r="AC71" s="73">
        <f>W71-'Headline Stats'!$B$6</f>
        <v>-14.46586538461538</v>
      </c>
      <c r="AD71" s="34">
        <f>X71-'Headline Stats'!$B$7</f>
        <v>-124.69067524115752</v>
      </c>
      <c r="AE71" s="34">
        <f>Y71-'Headline Stats'!$B$8</f>
        <v>-585.80322580645156</v>
      </c>
      <c r="AF71" s="34">
        <f>Z71-'Headline Stats'!$B$13</f>
        <v>-0.4539072799649308</v>
      </c>
      <c r="AG71" s="34">
        <f>AA71-'Headline Stats'!$B$14</f>
        <v>-3.3406737716154207</v>
      </c>
      <c r="AH71" s="69">
        <f>AB71-'Headline Stats'!$B$15</f>
        <v>-16.159604478514467</v>
      </c>
      <c r="AI71" s="76" t="s">
        <v>603</v>
      </c>
    </row>
    <row r="72" spans="1:35" x14ac:dyDescent="0.25">
      <c r="A72" s="27" t="s">
        <v>224</v>
      </c>
      <c r="B72" s="27" t="s">
        <v>225</v>
      </c>
      <c r="C72" s="27" t="s">
        <v>226</v>
      </c>
      <c r="D72" s="27"/>
      <c r="E72" s="27" t="s">
        <v>227</v>
      </c>
      <c r="F72" s="26" t="s">
        <v>228</v>
      </c>
      <c r="G72" s="26" t="s">
        <v>229</v>
      </c>
      <c r="H72" s="103" t="s">
        <v>72</v>
      </c>
      <c r="I72" s="77" t="s">
        <v>231</v>
      </c>
      <c r="J72" s="27" t="str">
        <f t="shared" si="31"/>
        <v>Dance Attic Studios: Largest space</v>
      </c>
      <c r="K72" s="27">
        <v>60</v>
      </c>
      <c r="L72" s="27">
        <v>40</v>
      </c>
      <c r="M72" s="35">
        <f t="shared" ref="M72:M103" si="35">K72*L72</f>
        <v>2400</v>
      </c>
      <c r="N72" s="44">
        <f>K72*0.3048</f>
        <v>18.288</v>
      </c>
      <c r="O72" s="44">
        <f>L72*0.3048</f>
        <v>12.192</v>
      </c>
      <c r="P72" s="112">
        <f t="shared" ref="P72:P89" si="36">N72*O72</f>
        <v>222.967296</v>
      </c>
      <c r="Q72" s="115" t="s">
        <v>14</v>
      </c>
      <c r="R72" s="44" t="s">
        <v>28</v>
      </c>
      <c r="S72" s="44" t="s">
        <v>14</v>
      </c>
      <c r="T72" s="44" t="s">
        <v>28</v>
      </c>
      <c r="U72" s="44" t="s">
        <v>14</v>
      </c>
      <c r="V72" s="96" t="s">
        <v>28</v>
      </c>
      <c r="W72" s="85">
        <v>20</v>
      </c>
      <c r="X72" s="36">
        <v>150</v>
      </c>
      <c r="Y72" s="40">
        <f t="shared" si="34"/>
        <v>750</v>
      </c>
      <c r="Z72" s="33">
        <f t="shared" ref="Z72:Z92" si="37">W72/P72</f>
        <v>8.9699253472581023E-2</v>
      </c>
      <c r="AA72" s="37">
        <f t="shared" ref="AA72:AA108" si="38">X72/P72</f>
        <v>0.67274440104435762</v>
      </c>
      <c r="AB72" s="70">
        <f t="shared" ref="AB72:AB108" si="39">Y72/P72</f>
        <v>3.363722005221788</v>
      </c>
      <c r="AC72" s="73">
        <f>W72-'Headline Stats'!$B$6</f>
        <v>-9.4658653846153804</v>
      </c>
      <c r="AD72" s="34">
        <f>X72-'Headline Stats'!$B$7</f>
        <v>-74.690675241157521</v>
      </c>
      <c r="AE72" s="34">
        <f>Y72-'Headline Stats'!$B$8</f>
        <v>-335.80322580645156</v>
      </c>
      <c r="AF72" s="34">
        <f>Z72-'Headline Stats'!$B$13</f>
        <v>-0.36420802649234979</v>
      </c>
      <c r="AG72" s="34">
        <f>AA72-'Headline Stats'!$B$14</f>
        <v>-2.6679293705710632</v>
      </c>
      <c r="AH72" s="69">
        <f>AB72-'Headline Stats'!$B$15</f>
        <v>-12.795882473292679</v>
      </c>
      <c r="AI72" s="76" t="s">
        <v>603</v>
      </c>
    </row>
    <row r="73" spans="1:35" x14ac:dyDescent="0.25">
      <c r="A73" s="27" t="s">
        <v>232</v>
      </c>
      <c r="B73" s="27" t="s">
        <v>233</v>
      </c>
      <c r="C73" s="27" t="s">
        <v>234</v>
      </c>
      <c r="D73" s="27"/>
      <c r="E73" s="27" t="s">
        <v>235</v>
      </c>
      <c r="F73" s="26" t="s">
        <v>236</v>
      </c>
      <c r="G73" s="26" t="s">
        <v>237</v>
      </c>
      <c r="H73" s="103" t="s">
        <v>72</v>
      </c>
      <c r="I73" s="77" t="s">
        <v>127</v>
      </c>
      <c r="J73" s="27" t="str">
        <f t="shared" si="31"/>
        <v>Dance Company Studios: Studio 1</v>
      </c>
      <c r="K73" s="44">
        <f t="shared" ref="K73:K86" si="40">N73*3.2808399</f>
        <v>57.414698250000001</v>
      </c>
      <c r="L73" s="44">
        <f t="shared" ref="L73:L86" si="41">O73*3.2808399</f>
        <v>27.887139150000003</v>
      </c>
      <c r="M73" s="35">
        <f t="shared" si="35"/>
        <v>1601.1316793530116</v>
      </c>
      <c r="N73" s="41">
        <v>17.5</v>
      </c>
      <c r="O73" s="41">
        <v>8.5</v>
      </c>
      <c r="P73" s="112">
        <f t="shared" si="36"/>
        <v>148.75</v>
      </c>
      <c r="Q73" s="115" t="s">
        <v>28</v>
      </c>
      <c r="R73" s="44" t="s">
        <v>28</v>
      </c>
      <c r="S73" s="44" t="s">
        <v>14</v>
      </c>
      <c r="T73" s="44" t="s">
        <v>28</v>
      </c>
      <c r="U73" s="44" t="s">
        <v>14</v>
      </c>
      <c r="V73" s="96" t="s">
        <v>28</v>
      </c>
      <c r="W73" s="85">
        <v>30</v>
      </c>
      <c r="X73" s="40">
        <f t="shared" ref="X73:X83" si="42">W73*8</f>
        <v>240</v>
      </c>
      <c r="Y73" s="40">
        <f t="shared" si="34"/>
        <v>1200</v>
      </c>
      <c r="Z73" s="33">
        <f t="shared" si="37"/>
        <v>0.20168067226890757</v>
      </c>
      <c r="AA73" s="37">
        <f t="shared" si="38"/>
        <v>1.6134453781512605</v>
      </c>
      <c r="AB73" s="70">
        <f t="shared" si="39"/>
        <v>8.0672268907563023</v>
      </c>
      <c r="AC73" s="73">
        <f>W73-'Headline Stats'!$B$6</f>
        <v>0.53413461538461959</v>
      </c>
      <c r="AD73" s="34">
        <f>X73-'Headline Stats'!$B$7</f>
        <v>15.309324758842479</v>
      </c>
      <c r="AE73" s="34">
        <f>Y73-'Headline Stats'!$B$8</f>
        <v>114.19677419354844</v>
      </c>
      <c r="AF73" s="34">
        <f>Z73-'Headline Stats'!$B$13</f>
        <v>-0.25222660769602323</v>
      </c>
      <c r="AG73" s="34">
        <f>AA73-'Headline Stats'!$B$14</f>
        <v>-1.7272283934641601</v>
      </c>
      <c r="AH73" s="69">
        <f>AB73-'Headline Stats'!$B$15</f>
        <v>-8.0923775877581647</v>
      </c>
      <c r="AI73" s="76"/>
    </row>
    <row r="74" spans="1:35" x14ac:dyDescent="0.25">
      <c r="A74" s="27" t="s">
        <v>232</v>
      </c>
      <c r="B74" s="27" t="s">
        <v>233</v>
      </c>
      <c r="C74" s="27" t="s">
        <v>234</v>
      </c>
      <c r="D74" s="27"/>
      <c r="E74" s="27" t="s">
        <v>235</v>
      </c>
      <c r="F74" s="26" t="s">
        <v>236</v>
      </c>
      <c r="G74" s="26" t="s">
        <v>237</v>
      </c>
      <c r="H74" s="103" t="s">
        <v>72</v>
      </c>
      <c r="I74" s="77" t="s">
        <v>128</v>
      </c>
      <c r="J74" s="27" t="str">
        <f t="shared" si="31"/>
        <v>Dance Company Studios: Studio 2</v>
      </c>
      <c r="K74" s="44">
        <f t="shared" si="40"/>
        <v>41.010498750000004</v>
      </c>
      <c r="L74" s="44">
        <f t="shared" si="41"/>
        <v>18.044619449999999</v>
      </c>
      <c r="M74" s="35">
        <f t="shared" si="35"/>
        <v>740.01884339845071</v>
      </c>
      <c r="N74" s="41">
        <v>12.5</v>
      </c>
      <c r="O74" s="41">
        <v>5.5</v>
      </c>
      <c r="P74" s="112">
        <f t="shared" si="36"/>
        <v>68.75</v>
      </c>
      <c r="Q74" s="115" t="s">
        <v>28</v>
      </c>
      <c r="R74" s="44" t="s">
        <v>28</v>
      </c>
      <c r="S74" s="44" t="s">
        <v>14</v>
      </c>
      <c r="T74" s="44" t="s">
        <v>28</v>
      </c>
      <c r="U74" s="44" t="s">
        <v>14</v>
      </c>
      <c r="V74" s="96" t="s">
        <v>28</v>
      </c>
      <c r="W74" s="85">
        <v>25</v>
      </c>
      <c r="X74" s="40">
        <f t="shared" si="42"/>
        <v>200</v>
      </c>
      <c r="Y74" s="40">
        <f t="shared" si="34"/>
        <v>1000</v>
      </c>
      <c r="Z74" s="33">
        <f t="shared" si="37"/>
        <v>0.36363636363636365</v>
      </c>
      <c r="AA74" s="37">
        <f t="shared" si="38"/>
        <v>2.9090909090909092</v>
      </c>
      <c r="AB74" s="70">
        <f t="shared" si="39"/>
        <v>14.545454545454545</v>
      </c>
      <c r="AC74" s="73">
        <f>W74-'Headline Stats'!$B$6</f>
        <v>-4.4658653846153804</v>
      </c>
      <c r="AD74" s="34">
        <f>X74-'Headline Stats'!$B$7</f>
        <v>-24.690675241157521</v>
      </c>
      <c r="AE74" s="34">
        <f>Y74-'Headline Stats'!$B$8</f>
        <v>-85.803225806451564</v>
      </c>
      <c r="AF74" s="34">
        <f>Z74-'Headline Stats'!$B$13</f>
        <v>-9.0270916328567152E-2</v>
      </c>
      <c r="AG74" s="34">
        <f>AA74-'Headline Stats'!$B$14</f>
        <v>-0.4315828625245115</v>
      </c>
      <c r="AH74" s="69">
        <f>AB74-'Headline Stats'!$B$15</f>
        <v>-1.614149933059922</v>
      </c>
      <c r="AI74" s="76"/>
    </row>
    <row r="75" spans="1:35" x14ac:dyDescent="0.25">
      <c r="A75" s="27" t="s">
        <v>232</v>
      </c>
      <c r="B75" s="27" t="s">
        <v>233</v>
      </c>
      <c r="C75" s="27" t="s">
        <v>234</v>
      </c>
      <c r="D75" s="27"/>
      <c r="E75" s="27" t="s">
        <v>235</v>
      </c>
      <c r="F75" s="26" t="s">
        <v>236</v>
      </c>
      <c r="G75" s="26" t="s">
        <v>237</v>
      </c>
      <c r="H75" s="103" t="s">
        <v>72</v>
      </c>
      <c r="I75" s="77" t="s">
        <v>114</v>
      </c>
      <c r="J75" s="27" t="str">
        <f t="shared" si="31"/>
        <v>Dance Company Studios: Studio 3</v>
      </c>
      <c r="K75" s="44">
        <f t="shared" si="40"/>
        <v>29.527559100000001</v>
      </c>
      <c r="L75" s="44">
        <f t="shared" si="41"/>
        <v>29.527559100000001</v>
      </c>
      <c r="M75" s="35">
        <f t="shared" si="35"/>
        <v>871.87674640399291</v>
      </c>
      <c r="N75" s="41">
        <v>9</v>
      </c>
      <c r="O75" s="41">
        <v>9</v>
      </c>
      <c r="P75" s="112">
        <f t="shared" si="36"/>
        <v>81</v>
      </c>
      <c r="Q75" s="115" t="s">
        <v>28</v>
      </c>
      <c r="R75" s="44" t="s">
        <v>28</v>
      </c>
      <c r="S75" s="44" t="s">
        <v>14</v>
      </c>
      <c r="T75" s="44" t="s">
        <v>28</v>
      </c>
      <c r="U75" s="44" t="s">
        <v>14</v>
      </c>
      <c r="V75" s="96" t="s">
        <v>28</v>
      </c>
      <c r="W75" s="85">
        <v>20</v>
      </c>
      <c r="X75" s="40">
        <f t="shared" si="42"/>
        <v>160</v>
      </c>
      <c r="Y75" s="40">
        <f t="shared" si="34"/>
        <v>800</v>
      </c>
      <c r="Z75" s="33">
        <f t="shared" si="37"/>
        <v>0.24691358024691357</v>
      </c>
      <c r="AA75" s="37">
        <f t="shared" si="38"/>
        <v>1.9753086419753085</v>
      </c>
      <c r="AB75" s="70">
        <f t="shared" si="39"/>
        <v>9.8765432098765427</v>
      </c>
      <c r="AC75" s="73">
        <f>W75-'Headline Stats'!$B$6</f>
        <v>-9.4658653846153804</v>
      </c>
      <c r="AD75" s="34">
        <f>X75-'Headline Stats'!$B$7</f>
        <v>-64.690675241157521</v>
      </c>
      <c r="AE75" s="34">
        <f>Y75-'Headline Stats'!$B$8</f>
        <v>-285.80322580645156</v>
      </c>
      <c r="AF75" s="34">
        <f>Z75-'Headline Stats'!$B$13</f>
        <v>-0.20699369971801723</v>
      </c>
      <c r="AG75" s="34">
        <f>AA75-'Headline Stats'!$B$14</f>
        <v>-1.3653651296401121</v>
      </c>
      <c r="AH75" s="69">
        <f>AB75-'Headline Stats'!$B$15</f>
        <v>-6.2830612686379244</v>
      </c>
      <c r="AI75" s="76"/>
    </row>
    <row r="76" spans="1:35" x14ac:dyDescent="0.25">
      <c r="A76" s="21" t="s">
        <v>860</v>
      </c>
      <c r="B76" s="21" t="s">
        <v>861</v>
      </c>
      <c r="C76" s="22" t="s">
        <v>862</v>
      </c>
      <c r="D76" s="23"/>
      <c r="E76" s="24" t="s">
        <v>863</v>
      </c>
      <c r="F76" s="46" t="s">
        <v>864</v>
      </c>
      <c r="G76" s="23" t="s">
        <v>865</v>
      </c>
      <c r="H76" s="102" t="s">
        <v>24</v>
      </c>
      <c r="I76" s="75" t="s">
        <v>866</v>
      </c>
      <c r="J76" s="27" t="str">
        <f t="shared" si="31"/>
        <v>Dance Research Studio: DRS</v>
      </c>
      <c r="K76" s="28">
        <f t="shared" si="40"/>
        <v>32.808399000000001</v>
      </c>
      <c r="L76" s="28">
        <f t="shared" si="41"/>
        <v>22.965879300000001</v>
      </c>
      <c r="M76" s="29">
        <f t="shared" si="35"/>
        <v>753.47373146024074</v>
      </c>
      <c r="N76" s="23">
        <v>10</v>
      </c>
      <c r="O76" s="23">
        <v>7</v>
      </c>
      <c r="P76" s="111">
        <f t="shared" si="36"/>
        <v>70</v>
      </c>
      <c r="Q76" s="75" t="s">
        <v>28</v>
      </c>
      <c r="R76" s="23" t="s">
        <v>28</v>
      </c>
      <c r="S76" s="23" t="s">
        <v>14</v>
      </c>
      <c r="T76" s="23" t="s">
        <v>28</v>
      </c>
      <c r="U76" s="23" t="s">
        <v>14</v>
      </c>
      <c r="V76" s="95" t="s">
        <v>28</v>
      </c>
      <c r="W76" s="87">
        <v>12</v>
      </c>
      <c r="X76" s="50">
        <f t="shared" si="42"/>
        <v>96</v>
      </c>
      <c r="Y76" s="32">
        <f>10*8*5</f>
        <v>400</v>
      </c>
      <c r="Z76" s="33">
        <f t="shared" si="37"/>
        <v>0.17142857142857143</v>
      </c>
      <c r="AA76" s="33">
        <f t="shared" si="38"/>
        <v>1.3714285714285714</v>
      </c>
      <c r="AB76" s="69">
        <f t="shared" si="39"/>
        <v>5.7142857142857144</v>
      </c>
      <c r="AC76" s="73">
        <f>W76-'Headline Stats'!$B$6</f>
        <v>-17.46586538461538</v>
      </c>
      <c r="AD76" s="34">
        <f>X76-'Headline Stats'!$B$7</f>
        <v>-128.69067524115752</v>
      </c>
      <c r="AE76" s="34">
        <f>Y76-'Headline Stats'!$B$8</f>
        <v>-685.80322580645156</v>
      </c>
      <c r="AF76" s="34">
        <f>Z76-'Headline Stats'!$B$13</f>
        <v>-0.28247870853635937</v>
      </c>
      <c r="AG76" s="34">
        <f>AA76-'Headline Stats'!$B$14</f>
        <v>-1.9692452001868492</v>
      </c>
      <c r="AH76" s="69">
        <f>AB76-'Headline Stats'!$B$15</f>
        <v>-10.445318764228752</v>
      </c>
      <c r="AI76" s="75" t="s">
        <v>876</v>
      </c>
    </row>
    <row r="77" spans="1:35" s="6" customFormat="1" x14ac:dyDescent="0.25">
      <c r="A77" s="27" t="s">
        <v>238</v>
      </c>
      <c r="B77" s="27" t="s">
        <v>239</v>
      </c>
      <c r="C77" s="27" t="s">
        <v>240</v>
      </c>
      <c r="D77" s="27"/>
      <c r="E77" s="27" t="s">
        <v>241</v>
      </c>
      <c r="F77" s="26" t="s">
        <v>242</v>
      </c>
      <c r="G77" s="26" t="s">
        <v>243</v>
      </c>
      <c r="H77" s="103" t="s">
        <v>244</v>
      </c>
      <c r="I77" s="77" t="s">
        <v>127</v>
      </c>
      <c r="J77" s="27" t="str">
        <f t="shared" si="31"/>
        <v>Danceworks: Studio 1</v>
      </c>
      <c r="K77" s="44">
        <f t="shared" si="40"/>
        <v>36.089238899999998</v>
      </c>
      <c r="L77" s="44">
        <f t="shared" si="41"/>
        <v>32.808399000000001</v>
      </c>
      <c r="M77" s="35">
        <f t="shared" si="35"/>
        <v>1184.030149437521</v>
      </c>
      <c r="N77" s="41">
        <v>11</v>
      </c>
      <c r="O77" s="41">
        <v>10</v>
      </c>
      <c r="P77" s="112">
        <f t="shared" si="36"/>
        <v>110</v>
      </c>
      <c r="Q77" s="115" t="s">
        <v>28</v>
      </c>
      <c r="R77" s="44" t="s">
        <v>28</v>
      </c>
      <c r="S77" s="44" t="s">
        <v>14</v>
      </c>
      <c r="T77" s="44" t="s">
        <v>28</v>
      </c>
      <c r="U77" s="44" t="s">
        <v>14</v>
      </c>
      <c r="V77" s="96" t="s">
        <v>28</v>
      </c>
      <c r="W77" s="85">
        <v>52</v>
      </c>
      <c r="X77" s="40">
        <f t="shared" si="42"/>
        <v>416</v>
      </c>
      <c r="Y77" s="40">
        <f t="shared" ref="Y77:Y86" si="43">X77*5</f>
        <v>2080</v>
      </c>
      <c r="Z77" s="33">
        <f t="shared" si="37"/>
        <v>0.47272727272727272</v>
      </c>
      <c r="AA77" s="37">
        <f t="shared" si="38"/>
        <v>3.7818181818181817</v>
      </c>
      <c r="AB77" s="70">
        <f t="shared" si="39"/>
        <v>18.90909090909091</v>
      </c>
      <c r="AC77" s="73">
        <f>W77-'Headline Stats'!$B$6</f>
        <v>22.53413461538462</v>
      </c>
      <c r="AD77" s="34">
        <f>X77-'Headline Stats'!$B$7</f>
        <v>191.30932475884248</v>
      </c>
      <c r="AE77" s="34">
        <f>Y77-'Headline Stats'!$B$8</f>
        <v>994.19677419354844</v>
      </c>
      <c r="AF77" s="34">
        <f>Z77-'Headline Stats'!$B$13</f>
        <v>1.8819992762341919E-2</v>
      </c>
      <c r="AG77" s="34">
        <f>AA77-'Headline Stats'!$B$14</f>
        <v>0.44114441020276107</v>
      </c>
      <c r="AH77" s="69">
        <f>AB77-'Headline Stats'!$B$15</f>
        <v>2.749486430576443</v>
      </c>
      <c r="AI77" s="76" t="s">
        <v>245</v>
      </c>
    </row>
    <row r="78" spans="1:35" x14ac:dyDescent="0.25">
      <c r="A78" s="27" t="s">
        <v>238</v>
      </c>
      <c r="B78" s="27" t="s">
        <v>239</v>
      </c>
      <c r="C78" s="27" t="s">
        <v>240</v>
      </c>
      <c r="D78" s="27"/>
      <c r="E78" s="27" t="s">
        <v>241</v>
      </c>
      <c r="F78" s="26" t="s">
        <v>242</v>
      </c>
      <c r="G78" s="26" t="s">
        <v>243</v>
      </c>
      <c r="H78" s="103" t="s">
        <v>244</v>
      </c>
      <c r="I78" s="77" t="s">
        <v>114</v>
      </c>
      <c r="J78" s="27" t="str">
        <f t="shared" si="31"/>
        <v>Danceworks: Studio 3</v>
      </c>
      <c r="K78" s="44">
        <f t="shared" si="40"/>
        <v>31.824147029999999</v>
      </c>
      <c r="L78" s="44">
        <f t="shared" si="41"/>
        <v>20.013123390000001</v>
      </c>
      <c r="M78" s="35">
        <f t="shared" si="35"/>
        <v>636.90058129289207</v>
      </c>
      <c r="N78" s="41">
        <v>9.6999999999999993</v>
      </c>
      <c r="O78" s="41">
        <v>6.1</v>
      </c>
      <c r="P78" s="112">
        <f t="shared" si="36"/>
        <v>59.169999999999995</v>
      </c>
      <c r="Q78" s="115" t="s">
        <v>28</v>
      </c>
      <c r="R78" s="44" t="s">
        <v>28</v>
      </c>
      <c r="S78" s="44" t="s">
        <v>14</v>
      </c>
      <c r="T78" s="44" t="s">
        <v>28</v>
      </c>
      <c r="U78" s="44" t="s">
        <v>14</v>
      </c>
      <c r="V78" s="96" t="s">
        <v>28</v>
      </c>
      <c r="W78" s="85">
        <v>40</v>
      </c>
      <c r="X78" s="40">
        <f t="shared" si="42"/>
        <v>320</v>
      </c>
      <c r="Y78" s="40">
        <f t="shared" si="43"/>
        <v>1600</v>
      </c>
      <c r="Z78" s="33">
        <f t="shared" si="37"/>
        <v>0.67601825249281733</v>
      </c>
      <c r="AA78" s="37">
        <f t="shared" si="38"/>
        <v>5.4081460199425386</v>
      </c>
      <c r="AB78" s="70">
        <f t="shared" si="39"/>
        <v>27.040730099712693</v>
      </c>
      <c r="AC78" s="73">
        <f>W78-'Headline Stats'!$B$6</f>
        <v>10.53413461538462</v>
      </c>
      <c r="AD78" s="34">
        <f>X78-'Headline Stats'!$B$7</f>
        <v>95.309324758842479</v>
      </c>
      <c r="AE78" s="34">
        <f>Y78-'Headline Stats'!$B$8</f>
        <v>514.19677419354844</v>
      </c>
      <c r="AF78" s="34">
        <f>Z78-'Headline Stats'!$B$13</f>
        <v>0.22211097252788653</v>
      </c>
      <c r="AG78" s="34">
        <f>AA78-'Headline Stats'!$B$14</f>
        <v>2.067472248327118</v>
      </c>
      <c r="AH78" s="69">
        <f>AB78-'Headline Stats'!$B$15</f>
        <v>10.881125621198226</v>
      </c>
      <c r="AI78" s="76" t="s">
        <v>245</v>
      </c>
    </row>
    <row r="79" spans="1:35" s="7" customFormat="1" x14ac:dyDescent="0.25">
      <c r="A79" s="27" t="s">
        <v>238</v>
      </c>
      <c r="B79" s="27" t="s">
        <v>239</v>
      </c>
      <c r="C79" s="27" t="s">
        <v>240</v>
      </c>
      <c r="D79" s="27"/>
      <c r="E79" s="27" t="s">
        <v>241</v>
      </c>
      <c r="F79" s="26" t="s">
        <v>242</v>
      </c>
      <c r="G79" s="26" t="s">
        <v>243</v>
      </c>
      <c r="H79" s="103" t="s">
        <v>244</v>
      </c>
      <c r="I79" s="77" t="s">
        <v>117</v>
      </c>
      <c r="J79" s="27" t="str">
        <f t="shared" si="31"/>
        <v>Danceworks: Studio 5</v>
      </c>
      <c r="K79" s="44">
        <f t="shared" si="40"/>
        <v>36.089238899999998</v>
      </c>
      <c r="L79" s="44">
        <f t="shared" si="41"/>
        <v>20.997375360000003</v>
      </c>
      <c r="M79" s="35">
        <f t="shared" si="35"/>
        <v>757.77929564001352</v>
      </c>
      <c r="N79" s="41">
        <v>11</v>
      </c>
      <c r="O79" s="41">
        <v>6.4</v>
      </c>
      <c r="P79" s="112">
        <f t="shared" si="36"/>
        <v>70.400000000000006</v>
      </c>
      <c r="Q79" s="115" t="s">
        <v>28</v>
      </c>
      <c r="R79" s="44" t="s">
        <v>28</v>
      </c>
      <c r="S79" s="44" t="s">
        <v>14</v>
      </c>
      <c r="T79" s="44" t="s">
        <v>28</v>
      </c>
      <c r="U79" s="44" t="s">
        <v>14</v>
      </c>
      <c r="V79" s="96" t="s">
        <v>28</v>
      </c>
      <c r="W79" s="85">
        <v>46</v>
      </c>
      <c r="X79" s="40">
        <f t="shared" si="42"/>
        <v>368</v>
      </c>
      <c r="Y79" s="40">
        <f t="shared" si="43"/>
        <v>1840</v>
      </c>
      <c r="Z79" s="33">
        <f t="shared" si="37"/>
        <v>0.65340909090909083</v>
      </c>
      <c r="AA79" s="37">
        <f t="shared" si="38"/>
        <v>5.2272727272727266</v>
      </c>
      <c r="AB79" s="70">
        <f t="shared" si="39"/>
        <v>26.136363636363633</v>
      </c>
      <c r="AC79" s="73">
        <f>W79-'Headline Stats'!$B$6</f>
        <v>16.53413461538462</v>
      </c>
      <c r="AD79" s="34">
        <f>X79-'Headline Stats'!$B$7</f>
        <v>143.30932475884248</v>
      </c>
      <c r="AE79" s="34">
        <f>Y79-'Headline Stats'!$B$8</f>
        <v>754.19677419354844</v>
      </c>
      <c r="AF79" s="34">
        <f>Z79-'Headline Stats'!$B$13</f>
        <v>0.19950181094416003</v>
      </c>
      <c r="AG79" s="34">
        <f>AA79-'Headline Stats'!$B$14</f>
        <v>1.886598955657306</v>
      </c>
      <c r="AH79" s="69">
        <f>AB79-'Headline Stats'!$B$15</f>
        <v>9.9767591578491661</v>
      </c>
      <c r="AI79" s="76" t="s">
        <v>245</v>
      </c>
    </row>
    <row r="80" spans="1:35" x14ac:dyDescent="0.25">
      <c r="A80" s="27" t="s">
        <v>238</v>
      </c>
      <c r="B80" s="27" t="s">
        <v>239</v>
      </c>
      <c r="C80" s="27" t="s">
        <v>240</v>
      </c>
      <c r="D80" s="27"/>
      <c r="E80" s="27" t="s">
        <v>241</v>
      </c>
      <c r="F80" s="26" t="s">
        <v>242</v>
      </c>
      <c r="G80" s="26" t="s">
        <v>243</v>
      </c>
      <c r="H80" s="103" t="s">
        <v>244</v>
      </c>
      <c r="I80" s="77" t="s">
        <v>247</v>
      </c>
      <c r="J80" s="27" t="str">
        <f t="shared" si="31"/>
        <v>Danceworks: Studio 6</v>
      </c>
      <c r="K80" s="44">
        <f t="shared" si="40"/>
        <v>31.824147029999999</v>
      </c>
      <c r="L80" s="44">
        <f t="shared" si="41"/>
        <v>20.013123390000001</v>
      </c>
      <c r="M80" s="35">
        <f t="shared" si="35"/>
        <v>636.90058129289207</v>
      </c>
      <c r="N80" s="41">
        <v>9.6999999999999993</v>
      </c>
      <c r="O80" s="41">
        <v>6.1</v>
      </c>
      <c r="P80" s="112">
        <f t="shared" si="36"/>
        <v>59.169999999999995</v>
      </c>
      <c r="Q80" s="115" t="s">
        <v>28</v>
      </c>
      <c r="R80" s="44" t="s">
        <v>28</v>
      </c>
      <c r="S80" s="44" t="s">
        <v>14</v>
      </c>
      <c r="T80" s="44" t="s">
        <v>28</v>
      </c>
      <c r="U80" s="44" t="s">
        <v>14</v>
      </c>
      <c r="V80" s="96" t="s">
        <v>28</v>
      </c>
      <c r="W80" s="85">
        <v>40</v>
      </c>
      <c r="X80" s="40">
        <f t="shared" si="42"/>
        <v>320</v>
      </c>
      <c r="Y80" s="40">
        <f t="shared" si="43"/>
        <v>1600</v>
      </c>
      <c r="Z80" s="33">
        <f t="shared" si="37"/>
        <v>0.67601825249281733</v>
      </c>
      <c r="AA80" s="37">
        <f t="shared" si="38"/>
        <v>5.4081460199425386</v>
      </c>
      <c r="AB80" s="70">
        <f t="shared" si="39"/>
        <v>27.040730099712693</v>
      </c>
      <c r="AC80" s="73">
        <f>W80-'Headline Stats'!$B$6</f>
        <v>10.53413461538462</v>
      </c>
      <c r="AD80" s="34">
        <f>X80-'Headline Stats'!$B$7</f>
        <v>95.309324758842479</v>
      </c>
      <c r="AE80" s="34">
        <f>Y80-'Headline Stats'!$B$8</f>
        <v>514.19677419354844</v>
      </c>
      <c r="AF80" s="34">
        <f>Z80-'Headline Stats'!$B$13</f>
        <v>0.22211097252788653</v>
      </c>
      <c r="AG80" s="34">
        <f>AA80-'Headline Stats'!$B$14</f>
        <v>2.067472248327118</v>
      </c>
      <c r="AH80" s="69">
        <f>AB80-'Headline Stats'!$B$15</f>
        <v>10.881125621198226</v>
      </c>
      <c r="AI80" s="76" t="s">
        <v>245</v>
      </c>
    </row>
    <row r="81" spans="1:35" x14ac:dyDescent="0.25">
      <c r="A81" s="27" t="s">
        <v>238</v>
      </c>
      <c r="B81" s="27" t="s">
        <v>239</v>
      </c>
      <c r="C81" s="27" t="s">
        <v>240</v>
      </c>
      <c r="D81" s="27"/>
      <c r="E81" s="27" t="s">
        <v>241</v>
      </c>
      <c r="F81" s="26" t="s">
        <v>242</v>
      </c>
      <c r="G81" s="26" t="s">
        <v>243</v>
      </c>
      <c r="H81" s="103" t="s">
        <v>244</v>
      </c>
      <c r="I81" s="77" t="s">
        <v>248</v>
      </c>
      <c r="J81" s="27" t="str">
        <f t="shared" si="31"/>
        <v>Danceworks: Studio 10</v>
      </c>
      <c r="K81" s="44">
        <f t="shared" si="40"/>
        <v>39.698162789999998</v>
      </c>
      <c r="L81" s="44">
        <f t="shared" si="41"/>
        <v>31.16797905</v>
      </c>
      <c r="M81" s="35">
        <f t="shared" si="35"/>
        <v>1237.3115061622095</v>
      </c>
      <c r="N81" s="41">
        <v>12.1</v>
      </c>
      <c r="O81" s="41">
        <v>9.5</v>
      </c>
      <c r="P81" s="112">
        <f t="shared" si="36"/>
        <v>114.95</v>
      </c>
      <c r="Q81" s="115" t="s">
        <v>28</v>
      </c>
      <c r="R81" s="44" t="s">
        <v>28</v>
      </c>
      <c r="S81" s="44" t="s">
        <v>14</v>
      </c>
      <c r="T81" s="44" t="s">
        <v>28</v>
      </c>
      <c r="U81" s="44" t="s">
        <v>14</v>
      </c>
      <c r="V81" s="96" t="s">
        <v>28</v>
      </c>
      <c r="W81" s="85">
        <v>62</v>
      </c>
      <c r="X81" s="40">
        <f t="shared" si="42"/>
        <v>496</v>
      </c>
      <c r="Y81" s="40">
        <f t="shared" si="43"/>
        <v>2480</v>
      </c>
      <c r="Z81" s="33">
        <f t="shared" si="37"/>
        <v>0.53936494127881685</v>
      </c>
      <c r="AA81" s="37">
        <f t="shared" si="38"/>
        <v>4.3149195302305348</v>
      </c>
      <c r="AB81" s="70">
        <f t="shared" si="39"/>
        <v>21.574597651152676</v>
      </c>
      <c r="AC81" s="73">
        <f>W81-'Headline Stats'!$B$6</f>
        <v>32.534134615384616</v>
      </c>
      <c r="AD81" s="34">
        <f>X81-'Headline Stats'!$B$7</f>
        <v>271.30932475884248</v>
      </c>
      <c r="AE81" s="34">
        <f>Y81-'Headline Stats'!$B$8</f>
        <v>1394.1967741935484</v>
      </c>
      <c r="AF81" s="34">
        <f>Z81-'Headline Stats'!$B$13</f>
        <v>8.5457661313886046E-2</v>
      </c>
      <c r="AG81" s="34">
        <f>AA81-'Headline Stats'!$B$14</f>
        <v>0.97424575861511409</v>
      </c>
      <c r="AH81" s="69">
        <f>AB81-'Headline Stats'!$B$15</f>
        <v>5.4149931726382086</v>
      </c>
      <c r="AI81" s="76" t="s">
        <v>245</v>
      </c>
    </row>
    <row r="82" spans="1:35" x14ac:dyDescent="0.25">
      <c r="A82" s="27" t="s">
        <v>238</v>
      </c>
      <c r="B82" s="27" t="s">
        <v>239</v>
      </c>
      <c r="C82" s="27" t="s">
        <v>240</v>
      </c>
      <c r="D82" s="27"/>
      <c r="E82" s="27" t="s">
        <v>241</v>
      </c>
      <c r="F82" s="26" t="s">
        <v>242</v>
      </c>
      <c r="G82" s="26" t="s">
        <v>243</v>
      </c>
      <c r="H82" s="103" t="s">
        <v>244</v>
      </c>
      <c r="I82" s="77" t="s">
        <v>249</v>
      </c>
      <c r="J82" s="27" t="str">
        <f t="shared" si="31"/>
        <v>Danceworks: Studio 11</v>
      </c>
      <c r="K82" s="44">
        <f t="shared" si="40"/>
        <v>39.698162789999998</v>
      </c>
      <c r="L82" s="44">
        <f t="shared" si="41"/>
        <v>31.16797905</v>
      </c>
      <c r="M82" s="35">
        <f t="shared" si="35"/>
        <v>1237.3115061622095</v>
      </c>
      <c r="N82" s="41">
        <v>12.1</v>
      </c>
      <c r="O82" s="41">
        <v>9.5</v>
      </c>
      <c r="P82" s="112">
        <f t="shared" si="36"/>
        <v>114.95</v>
      </c>
      <c r="Q82" s="115" t="s">
        <v>28</v>
      </c>
      <c r="R82" s="44" t="s">
        <v>28</v>
      </c>
      <c r="S82" s="44" t="s">
        <v>14</v>
      </c>
      <c r="T82" s="44" t="s">
        <v>28</v>
      </c>
      <c r="U82" s="44" t="s">
        <v>14</v>
      </c>
      <c r="V82" s="96" t="s">
        <v>28</v>
      </c>
      <c r="W82" s="85">
        <v>60</v>
      </c>
      <c r="X82" s="40">
        <f t="shared" si="42"/>
        <v>480</v>
      </c>
      <c r="Y82" s="40">
        <f t="shared" si="43"/>
        <v>2400</v>
      </c>
      <c r="Z82" s="33">
        <f t="shared" si="37"/>
        <v>0.52196607220530666</v>
      </c>
      <c r="AA82" s="37">
        <f t="shared" si="38"/>
        <v>4.1757285776424533</v>
      </c>
      <c r="AB82" s="70">
        <f t="shared" si="39"/>
        <v>20.878642888212266</v>
      </c>
      <c r="AC82" s="73">
        <f>W82-'Headline Stats'!$B$6</f>
        <v>30.53413461538462</v>
      </c>
      <c r="AD82" s="34">
        <f>X82-'Headline Stats'!$B$7</f>
        <v>255.30932475884248</v>
      </c>
      <c r="AE82" s="34">
        <f>Y82-'Headline Stats'!$B$8</f>
        <v>1314.1967741935484</v>
      </c>
      <c r="AF82" s="34">
        <f>Z82-'Headline Stats'!$B$13</f>
        <v>6.8058792240375865E-2</v>
      </c>
      <c r="AG82" s="34">
        <f>AA82-'Headline Stats'!$B$14</f>
        <v>0.83505480602703264</v>
      </c>
      <c r="AH82" s="69">
        <f>AB82-'Headline Stats'!$B$15</f>
        <v>4.7190384096977986</v>
      </c>
      <c r="AI82" s="76" t="s">
        <v>245</v>
      </c>
    </row>
    <row r="83" spans="1:35" x14ac:dyDescent="0.25">
      <c r="A83" s="27" t="s">
        <v>238</v>
      </c>
      <c r="B83" s="27" t="s">
        <v>239</v>
      </c>
      <c r="C83" s="27" t="s">
        <v>240</v>
      </c>
      <c r="D83" s="27"/>
      <c r="E83" s="27" t="s">
        <v>241</v>
      </c>
      <c r="F83" s="26" t="s">
        <v>242</v>
      </c>
      <c r="G83" s="26" t="s">
        <v>243</v>
      </c>
      <c r="H83" s="103" t="s">
        <v>244</v>
      </c>
      <c r="I83" s="77" t="s">
        <v>250</v>
      </c>
      <c r="J83" s="27" t="str">
        <f t="shared" si="31"/>
        <v>Danceworks: Studio 4 (Mini)</v>
      </c>
      <c r="K83" s="44">
        <f t="shared" si="40"/>
        <v>14.763779550000001</v>
      </c>
      <c r="L83" s="44">
        <f t="shared" si="41"/>
        <v>9.8425197000000004</v>
      </c>
      <c r="M83" s="35">
        <f t="shared" si="35"/>
        <v>145.31279106733214</v>
      </c>
      <c r="N83" s="41">
        <v>4.5</v>
      </c>
      <c r="O83" s="41">
        <v>3</v>
      </c>
      <c r="P83" s="112">
        <f t="shared" si="36"/>
        <v>13.5</v>
      </c>
      <c r="Q83" s="115" t="s">
        <v>28</v>
      </c>
      <c r="R83" s="44" t="s">
        <v>28</v>
      </c>
      <c r="S83" s="44" t="s">
        <v>14</v>
      </c>
      <c r="T83" s="44" t="s">
        <v>28</v>
      </c>
      <c r="U83" s="44" t="s">
        <v>14</v>
      </c>
      <c r="V83" s="96" t="s">
        <v>28</v>
      </c>
      <c r="W83" s="85">
        <v>25</v>
      </c>
      <c r="X83" s="40">
        <f t="shared" si="42"/>
        <v>200</v>
      </c>
      <c r="Y83" s="40">
        <f t="shared" si="43"/>
        <v>1000</v>
      </c>
      <c r="Z83" s="33">
        <f t="shared" si="37"/>
        <v>1.8518518518518519</v>
      </c>
      <c r="AA83" s="37">
        <f t="shared" si="38"/>
        <v>14.814814814814815</v>
      </c>
      <c r="AB83" s="70">
        <f t="shared" si="39"/>
        <v>74.074074074074076</v>
      </c>
      <c r="AC83" s="73">
        <f>W83-'Headline Stats'!$B$6</f>
        <v>-4.4658653846153804</v>
      </c>
      <c r="AD83" s="34">
        <f>X83-'Headline Stats'!$B$7</f>
        <v>-24.690675241157521</v>
      </c>
      <c r="AE83" s="34">
        <f>Y83-'Headline Stats'!$B$8</f>
        <v>-85.803225806451564</v>
      </c>
      <c r="AF83" s="34">
        <f>Z83-'Headline Stats'!$B$13</f>
        <v>1.397944571886921</v>
      </c>
      <c r="AG83" s="34">
        <f>AA83-'Headline Stats'!$B$14</f>
        <v>11.474141043199394</v>
      </c>
      <c r="AH83" s="69">
        <f>AB83-'Headline Stats'!$B$15</f>
        <v>57.914469595559609</v>
      </c>
      <c r="AI83" s="76" t="s">
        <v>245</v>
      </c>
    </row>
    <row r="84" spans="1:35" x14ac:dyDescent="0.25">
      <c r="A84" s="21" t="s">
        <v>669</v>
      </c>
      <c r="B84" s="21" t="s">
        <v>673</v>
      </c>
      <c r="C84" s="22" t="s">
        <v>674</v>
      </c>
      <c r="D84" s="23"/>
      <c r="E84" s="24" t="s">
        <v>675</v>
      </c>
      <c r="F84" s="26" t="s">
        <v>676</v>
      </c>
      <c r="G84" s="26" t="s">
        <v>670</v>
      </c>
      <c r="H84" s="102"/>
      <c r="I84" s="81" t="s">
        <v>677</v>
      </c>
      <c r="J84" s="27" t="str">
        <f t="shared" si="31"/>
        <v>Diorama Arts Studios: 4 Large Rooms</v>
      </c>
      <c r="K84" s="28">
        <f t="shared" si="40"/>
        <v>27.887139150000003</v>
      </c>
      <c r="L84" s="28">
        <f t="shared" si="41"/>
        <v>27.887139150000003</v>
      </c>
      <c r="M84" s="29">
        <f t="shared" si="35"/>
        <v>777.69252997146293</v>
      </c>
      <c r="N84" s="23">
        <v>8.5</v>
      </c>
      <c r="O84" s="23">
        <v>8.5</v>
      </c>
      <c r="P84" s="111">
        <f t="shared" si="36"/>
        <v>72.25</v>
      </c>
      <c r="Q84" s="75" t="s">
        <v>14</v>
      </c>
      <c r="R84" s="23" t="s">
        <v>28</v>
      </c>
      <c r="S84" s="23" t="s">
        <v>28</v>
      </c>
      <c r="T84" s="23" t="s">
        <v>28</v>
      </c>
      <c r="U84" s="23" t="s">
        <v>28</v>
      </c>
      <c r="V84" s="95" t="s">
        <v>28</v>
      </c>
      <c r="W84" s="83">
        <f>X84/8</f>
        <v>21.25</v>
      </c>
      <c r="X84" s="32">
        <v>170</v>
      </c>
      <c r="Y84" s="50">
        <f t="shared" si="43"/>
        <v>850</v>
      </c>
      <c r="Z84" s="33">
        <f t="shared" si="37"/>
        <v>0.29411764705882354</v>
      </c>
      <c r="AA84" s="37">
        <f t="shared" si="38"/>
        <v>2.3529411764705883</v>
      </c>
      <c r="AB84" s="70">
        <f t="shared" si="39"/>
        <v>11.764705882352942</v>
      </c>
      <c r="AC84" s="73">
        <f>W84-'Headline Stats'!$B$6</f>
        <v>-8.2158653846153804</v>
      </c>
      <c r="AD84" s="34">
        <f>X84-'Headline Stats'!$B$7</f>
        <v>-54.690675241157521</v>
      </c>
      <c r="AE84" s="34">
        <f>Y84-'Headline Stats'!$B$8</f>
        <v>-235.80322580645156</v>
      </c>
      <c r="AF84" s="34">
        <f>Z84-'Headline Stats'!$B$13</f>
        <v>-0.15978963290610726</v>
      </c>
      <c r="AG84" s="34">
        <f>AA84-'Headline Stats'!$B$14</f>
        <v>-0.98773259514483236</v>
      </c>
      <c r="AH84" s="69">
        <f>AB84-'Headline Stats'!$B$15</f>
        <v>-4.394898596161525</v>
      </c>
      <c r="AI84" s="75" t="s">
        <v>683</v>
      </c>
    </row>
    <row r="85" spans="1:35" x14ac:dyDescent="0.25">
      <c r="A85" s="21" t="s">
        <v>669</v>
      </c>
      <c r="B85" s="21" t="s">
        <v>673</v>
      </c>
      <c r="C85" s="22" t="s">
        <v>674</v>
      </c>
      <c r="D85" s="23"/>
      <c r="E85" s="24" t="s">
        <v>675</v>
      </c>
      <c r="F85" s="26" t="s">
        <v>676</v>
      </c>
      <c r="G85" s="26" t="s">
        <v>670</v>
      </c>
      <c r="H85" s="102"/>
      <c r="I85" s="81" t="s">
        <v>679</v>
      </c>
      <c r="J85" s="27" t="str">
        <f t="shared" si="31"/>
        <v>Diorama Arts Studios: 4 Medium Rooms</v>
      </c>
      <c r="K85" s="28">
        <f t="shared" si="40"/>
        <v>29.527559100000001</v>
      </c>
      <c r="L85" s="28">
        <f t="shared" si="41"/>
        <v>21.325459350000003</v>
      </c>
      <c r="M85" s="29">
        <f t="shared" si="35"/>
        <v>629.68876129177272</v>
      </c>
      <c r="N85" s="23">
        <v>9</v>
      </c>
      <c r="O85" s="23">
        <v>6.5</v>
      </c>
      <c r="P85" s="111">
        <f t="shared" si="36"/>
        <v>58.5</v>
      </c>
      <c r="Q85" s="75" t="s">
        <v>14</v>
      </c>
      <c r="R85" s="23" t="s">
        <v>28</v>
      </c>
      <c r="S85" s="23" t="s">
        <v>28</v>
      </c>
      <c r="T85" s="23" t="s">
        <v>28</v>
      </c>
      <c r="U85" s="23" t="s">
        <v>28</v>
      </c>
      <c r="V85" s="95" t="s">
        <v>28</v>
      </c>
      <c r="W85" s="83">
        <f>X85/8</f>
        <v>18.75</v>
      </c>
      <c r="X85" s="32">
        <v>150</v>
      </c>
      <c r="Y85" s="50">
        <f t="shared" si="43"/>
        <v>750</v>
      </c>
      <c r="Z85" s="33">
        <f t="shared" si="37"/>
        <v>0.32051282051282054</v>
      </c>
      <c r="AA85" s="37">
        <f t="shared" si="38"/>
        <v>2.5641025641025643</v>
      </c>
      <c r="AB85" s="70">
        <f t="shared" si="39"/>
        <v>12.820512820512821</v>
      </c>
      <c r="AC85" s="73">
        <f>W85-'Headline Stats'!$B$6</f>
        <v>-10.71586538461538</v>
      </c>
      <c r="AD85" s="34">
        <f>X85-'Headline Stats'!$B$7</f>
        <v>-74.690675241157521</v>
      </c>
      <c r="AE85" s="34">
        <f>Y85-'Headline Stats'!$B$8</f>
        <v>-335.80322580645156</v>
      </c>
      <c r="AF85" s="34">
        <f>Z85-'Headline Stats'!$B$13</f>
        <v>-0.13339445945211026</v>
      </c>
      <c r="AG85" s="34">
        <f>AA85-'Headline Stats'!$B$14</f>
        <v>-0.77657120751285635</v>
      </c>
      <c r="AH85" s="69">
        <f>AB85-'Headline Stats'!$B$15</f>
        <v>-3.3390916580016459</v>
      </c>
      <c r="AI85" s="75" t="s">
        <v>683</v>
      </c>
    </row>
    <row r="86" spans="1:35" x14ac:dyDescent="0.25">
      <c r="A86" s="21" t="s">
        <v>669</v>
      </c>
      <c r="B86" s="21" t="s">
        <v>673</v>
      </c>
      <c r="C86" s="22" t="s">
        <v>674</v>
      </c>
      <c r="D86" s="23"/>
      <c r="E86" s="24" t="s">
        <v>675</v>
      </c>
      <c r="F86" s="26" t="s">
        <v>676</v>
      </c>
      <c r="G86" s="26" t="s">
        <v>670</v>
      </c>
      <c r="H86" s="102"/>
      <c r="I86" s="81" t="s">
        <v>678</v>
      </c>
      <c r="J86" s="27" t="str">
        <f t="shared" si="31"/>
        <v>Diorama Arts Studios: 4 Small Rooms</v>
      </c>
      <c r="K86" s="28">
        <f t="shared" si="40"/>
        <v>13.123359600000001</v>
      </c>
      <c r="L86" s="28">
        <f t="shared" si="41"/>
        <v>19.685039400000001</v>
      </c>
      <c r="M86" s="29">
        <f t="shared" si="35"/>
        <v>258.33385078636826</v>
      </c>
      <c r="N86" s="23">
        <v>4</v>
      </c>
      <c r="O86" s="23">
        <v>6</v>
      </c>
      <c r="P86" s="111">
        <f t="shared" si="36"/>
        <v>24</v>
      </c>
      <c r="Q86" s="75" t="s">
        <v>14</v>
      </c>
      <c r="R86" s="23" t="s">
        <v>28</v>
      </c>
      <c r="S86" s="23" t="s">
        <v>28</v>
      </c>
      <c r="T86" s="23" t="s">
        <v>28</v>
      </c>
      <c r="U86" s="23" t="s">
        <v>28</v>
      </c>
      <c r="V86" s="95" t="s">
        <v>28</v>
      </c>
      <c r="W86" s="83">
        <f>X86/8</f>
        <v>15</v>
      </c>
      <c r="X86" s="32">
        <v>120</v>
      </c>
      <c r="Y86" s="50">
        <f t="shared" si="43"/>
        <v>600</v>
      </c>
      <c r="Z86" s="33">
        <f t="shared" si="37"/>
        <v>0.625</v>
      </c>
      <c r="AA86" s="37">
        <f t="shared" si="38"/>
        <v>5</v>
      </c>
      <c r="AB86" s="70">
        <f t="shared" si="39"/>
        <v>25</v>
      </c>
      <c r="AC86" s="73">
        <f>W86-'Headline Stats'!$B$6</f>
        <v>-14.46586538461538</v>
      </c>
      <c r="AD86" s="34">
        <f>X86-'Headline Stats'!$B$7</f>
        <v>-104.69067524115752</v>
      </c>
      <c r="AE86" s="34">
        <f>Y86-'Headline Stats'!$B$8</f>
        <v>-485.80322580645156</v>
      </c>
      <c r="AF86" s="34">
        <f>Z86-'Headline Stats'!$B$13</f>
        <v>0.1710927200350692</v>
      </c>
      <c r="AG86" s="34">
        <f>AA86-'Headline Stats'!$B$14</f>
        <v>1.6593262283845793</v>
      </c>
      <c r="AH86" s="69">
        <f>AB86-'Headline Stats'!$B$15</f>
        <v>8.840395521485533</v>
      </c>
      <c r="AI86" s="75" t="s">
        <v>683</v>
      </c>
    </row>
    <row r="87" spans="1:35" s="7" customFormat="1" x14ac:dyDescent="0.25">
      <c r="A87" s="41" t="s">
        <v>217</v>
      </c>
      <c r="B87" s="41" t="s">
        <v>218</v>
      </c>
      <c r="C87" s="41" t="s">
        <v>219</v>
      </c>
      <c r="D87" s="27"/>
      <c r="E87" s="41" t="s">
        <v>220</v>
      </c>
      <c r="F87" s="25" t="s">
        <v>221</v>
      </c>
      <c r="G87" s="25" t="s">
        <v>222</v>
      </c>
      <c r="H87" s="105" t="s">
        <v>257</v>
      </c>
      <c r="I87" s="77" t="s">
        <v>197</v>
      </c>
      <c r="J87" s="27" t="str">
        <f t="shared" si="31"/>
        <v>Dragon Hall: Main Hall</v>
      </c>
      <c r="K87" s="27">
        <v>43.3</v>
      </c>
      <c r="L87" s="27">
        <v>29.5</v>
      </c>
      <c r="M87" s="35">
        <f t="shared" si="35"/>
        <v>1277.3499999999999</v>
      </c>
      <c r="N87" s="27">
        <v>13.2</v>
      </c>
      <c r="O87" s="27">
        <v>9</v>
      </c>
      <c r="P87" s="112">
        <f t="shared" si="36"/>
        <v>118.8</v>
      </c>
      <c r="Q87" s="115" t="s">
        <v>14</v>
      </c>
      <c r="R87" s="44" t="s">
        <v>28</v>
      </c>
      <c r="S87" s="44" t="s">
        <v>14</v>
      </c>
      <c r="T87" s="44" t="s">
        <v>28</v>
      </c>
      <c r="U87" s="44" t="s">
        <v>14</v>
      </c>
      <c r="V87" s="96" t="s">
        <v>14</v>
      </c>
      <c r="W87" s="85">
        <v>60</v>
      </c>
      <c r="X87" s="36">
        <v>420</v>
      </c>
      <c r="Y87" s="36">
        <v>1870</v>
      </c>
      <c r="Z87" s="33">
        <f t="shared" si="37"/>
        <v>0.50505050505050508</v>
      </c>
      <c r="AA87" s="37">
        <f t="shared" si="38"/>
        <v>3.5353535353535355</v>
      </c>
      <c r="AB87" s="70">
        <f t="shared" si="39"/>
        <v>15.74074074074074</v>
      </c>
      <c r="AC87" s="73">
        <f>W87-'Headline Stats'!$B$6</f>
        <v>30.53413461538462</v>
      </c>
      <c r="AD87" s="34">
        <f>X87-'Headline Stats'!$B$7</f>
        <v>195.30932475884248</v>
      </c>
      <c r="AE87" s="34">
        <f>Y87-'Headline Stats'!$B$8</f>
        <v>784.19677419354844</v>
      </c>
      <c r="AF87" s="34">
        <f>Z87-'Headline Stats'!$B$13</f>
        <v>5.1143225085574284E-2</v>
      </c>
      <c r="AG87" s="34">
        <f>AA87-'Headline Stats'!$B$14</f>
        <v>0.1946797637381148</v>
      </c>
      <c r="AH87" s="69">
        <f>AB87-'Headline Stats'!$B$15</f>
        <v>-0.41886373777372654</v>
      </c>
      <c r="AI87" s="76"/>
    </row>
    <row r="88" spans="1:35" s="7" customFormat="1" x14ac:dyDescent="0.25">
      <c r="A88" s="41" t="s">
        <v>217</v>
      </c>
      <c r="B88" s="41" t="s">
        <v>218</v>
      </c>
      <c r="C88" s="41" t="s">
        <v>219</v>
      </c>
      <c r="D88" s="27"/>
      <c r="E88" s="41" t="s">
        <v>220</v>
      </c>
      <c r="F88" s="25" t="s">
        <v>221</v>
      </c>
      <c r="G88" s="25" t="s">
        <v>222</v>
      </c>
      <c r="H88" s="105" t="s">
        <v>257</v>
      </c>
      <c r="I88" s="77" t="s">
        <v>223</v>
      </c>
      <c r="J88" s="27" t="str">
        <f t="shared" si="31"/>
        <v>Dragon Hall: Green Room</v>
      </c>
      <c r="K88" s="27">
        <v>28.9</v>
      </c>
      <c r="L88" s="27">
        <v>21.9</v>
      </c>
      <c r="M88" s="35">
        <f t="shared" si="35"/>
        <v>632.91</v>
      </c>
      <c r="N88" s="27">
        <v>8.8000000000000007</v>
      </c>
      <c r="O88" s="27">
        <v>6.7</v>
      </c>
      <c r="P88" s="112">
        <f t="shared" si="36"/>
        <v>58.960000000000008</v>
      </c>
      <c r="Q88" s="115" t="s">
        <v>14</v>
      </c>
      <c r="R88" s="44" t="s">
        <v>28</v>
      </c>
      <c r="S88" s="44" t="s">
        <v>14</v>
      </c>
      <c r="T88" s="44" t="s">
        <v>28</v>
      </c>
      <c r="U88" s="44" t="s">
        <v>28</v>
      </c>
      <c r="V88" s="96" t="s">
        <v>28</v>
      </c>
      <c r="W88" s="85">
        <v>50</v>
      </c>
      <c r="X88" s="36">
        <v>350</v>
      </c>
      <c r="Y88" s="36">
        <v>1530</v>
      </c>
      <c r="Z88" s="33">
        <f t="shared" si="37"/>
        <v>0.84803256445047481</v>
      </c>
      <c r="AA88" s="37">
        <f t="shared" si="38"/>
        <v>5.9362279511533238</v>
      </c>
      <c r="AB88" s="70">
        <f t="shared" si="39"/>
        <v>25.949796472184527</v>
      </c>
      <c r="AC88" s="73">
        <f>W88-'Headline Stats'!$B$6</f>
        <v>20.53413461538462</v>
      </c>
      <c r="AD88" s="34">
        <f>X88-'Headline Stats'!$B$7</f>
        <v>125.30932475884248</v>
      </c>
      <c r="AE88" s="34">
        <f>Y88-'Headline Stats'!$B$8</f>
        <v>444.19677419354844</v>
      </c>
      <c r="AF88" s="34">
        <f>Z88-'Headline Stats'!$B$13</f>
        <v>0.39412528448554401</v>
      </c>
      <c r="AG88" s="34">
        <f>AA88-'Headline Stats'!$B$14</f>
        <v>2.5955541795379031</v>
      </c>
      <c r="AH88" s="69">
        <f>AB88-'Headline Stats'!$B$15</f>
        <v>9.7901919936700601</v>
      </c>
      <c r="AI88" s="76"/>
    </row>
    <row r="89" spans="1:35" s="7" customFormat="1" x14ac:dyDescent="0.25">
      <c r="A89" s="41" t="s">
        <v>217</v>
      </c>
      <c r="B89" s="41" t="s">
        <v>218</v>
      </c>
      <c r="C89" s="41" t="s">
        <v>219</v>
      </c>
      <c r="D89" s="27"/>
      <c r="E89" s="41" t="s">
        <v>220</v>
      </c>
      <c r="F89" s="25" t="s">
        <v>221</v>
      </c>
      <c r="G89" s="25" t="s">
        <v>222</v>
      </c>
      <c r="H89" s="105" t="s">
        <v>257</v>
      </c>
      <c r="I89" s="77" t="s">
        <v>85</v>
      </c>
      <c r="J89" s="27" t="str">
        <f t="shared" si="31"/>
        <v>Dragon Hall: Purple Room</v>
      </c>
      <c r="K89" s="27">
        <v>17</v>
      </c>
      <c r="L89" s="27">
        <v>14.1</v>
      </c>
      <c r="M89" s="35">
        <f t="shared" si="35"/>
        <v>239.7</v>
      </c>
      <c r="N89" s="27">
        <v>5.2</v>
      </c>
      <c r="O89" s="27">
        <v>4.3</v>
      </c>
      <c r="P89" s="112">
        <f t="shared" si="36"/>
        <v>22.36</v>
      </c>
      <c r="Q89" s="115" t="s">
        <v>14</v>
      </c>
      <c r="R89" s="44" t="s">
        <v>28</v>
      </c>
      <c r="S89" s="44" t="s">
        <v>14</v>
      </c>
      <c r="T89" s="44" t="s">
        <v>28</v>
      </c>
      <c r="U89" s="44" t="s">
        <v>28</v>
      </c>
      <c r="V89" s="96" t="s">
        <v>28</v>
      </c>
      <c r="W89" s="85">
        <v>40</v>
      </c>
      <c r="X89" s="36">
        <v>280</v>
      </c>
      <c r="Y89" s="36">
        <v>1190</v>
      </c>
      <c r="Z89" s="33">
        <f t="shared" si="37"/>
        <v>1.7889087656529516</v>
      </c>
      <c r="AA89" s="37">
        <f t="shared" si="38"/>
        <v>12.522361359570663</v>
      </c>
      <c r="AB89" s="70">
        <f t="shared" si="39"/>
        <v>53.220035778175315</v>
      </c>
      <c r="AC89" s="73">
        <f>W89-'Headline Stats'!$B$6</f>
        <v>10.53413461538462</v>
      </c>
      <c r="AD89" s="34">
        <f>X89-'Headline Stats'!$B$7</f>
        <v>55.309324758842479</v>
      </c>
      <c r="AE89" s="34">
        <f>Y89-'Headline Stats'!$B$8</f>
        <v>104.19677419354844</v>
      </c>
      <c r="AF89" s="34">
        <f>Z89-'Headline Stats'!$B$13</f>
        <v>1.3350014856880208</v>
      </c>
      <c r="AG89" s="34">
        <f>AA89-'Headline Stats'!$B$14</f>
        <v>9.181687587955242</v>
      </c>
      <c r="AH89" s="69">
        <f>AB89-'Headline Stats'!$B$15</f>
        <v>37.060431299660848</v>
      </c>
      <c r="AI89" s="76"/>
    </row>
    <row r="90" spans="1:35" s="7" customFormat="1" x14ac:dyDescent="0.25">
      <c r="A90" s="41" t="s">
        <v>217</v>
      </c>
      <c r="B90" s="41" t="s">
        <v>218</v>
      </c>
      <c r="C90" s="41" t="s">
        <v>219</v>
      </c>
      <c r="D90" s="27"/>
      <c r="E90" s="41" t="s">
        <v>220</v>
      </c>
      <c r="F90" s="25" t="s">
        <v>221</v>
      </c>
      <c r="G90" s="25" t="s">
        <v>222</v>
      </c>
      <c r="H90" s="105" t="s">
        <v>257</v>
      </c>
      <c r="I90" s="77" t="s">
        <v>251</v>
      </c>
      <c r="J90" s="27" t="str">
        <f t="shared" si="31"/>
        <v>Dragon Hall: Meeting Room</v>
      </c>
      <c r="K90" s="44">
        <f>N90*3.2808399</f>
        <v>0</v>
      </c>
      <c r="L90" s="44">
        <f>O90*3.2808399</f>
        <v>21.325459350000003</v>
      </c>
      <c r="M90" s="35">
        <f t="shared" si="35"/>
        <v>0</v>
      </c>
      <c r="N90" s="27"/>
      <c r="O90" s="27">
        <v>6.5</v>
      </c>
      <c r="P90" s="112">
        <v>5.9</v>
      </c>
      <c r="Q90" s="115" t="s">
        <v>14</v>
      </c>
      <c r="R90" s="44" t="s">
        <v>28</v>
      </c>
      <c r="S90" s="44" t="s">
        <v>28</v>
      </c>
      <c r="T90" s="44" t="s">
        <v>28</v>
      </c>
      <c r="U90" s="44" t="s">
        <v>28</v>
      </c>
      <c r="V90" s="96" t="s">
        <v>28</v>
      </c>
      <c r="W90" s="85">
        <v>35</v>
      </c>
      <c r="X90" s="36">
        <v>245</v>
      </c>
      <c r="Y90" s="36">
        <v>1020</v>
      </c>
      <c r="Z90" s="33">
        <f t="shared" si="37"/>
        <v>5.9322033898305078</v>
      </c>
      <c r="AA90" s="37">
        <f t="shared" si="38"/>
        <v>41.525423728813557</v>
      </c>
      <c r="AB90" s="70">
        <f t="shared" si="39"/>
        <v>172.88135593220338</v>
      </c>
      <c r="AC90" s="73">
        <f>W90-'Headline Stats'!$B$6</f>
        <v>5.5341346153846196</v>
      </c>
      <c r="AD90" s="34">
        <f>X90-'Headline Stats'!$B$7</f>
        <v>20.309324758842479</v>
      </c>
      <c r="AE90" s="34">
        <f>Y90-'Headline Stats'!$B$8</f>
        <v>-65.803225806451564</v>
      </c>
      <c r="AF90" s="34">
        <f>Z90-'Headline Stats'!$B$13</f>
        <v>5.4782961098655774</v>
      </c>
      <c r="AG90" s="34">
        <f>AA90-'Headline Stats'!$B$14</f>
        <v>38.184749957198136</v>
      </c>
      <c r="AH90" s="69">
        <f>AB90-'Headline Stats'!$B$15</f>
        <v>156.72175145368891</v>
      </c>
      <c r="AI90" s="76" t="s">
        <v>252</v>
      </c>
    </row>
    <row r="91" spans="1:35" s="7" customFormat="1" x14ac:dyDescent="0.25">
      <c r="A91" s="51" t="s">
        <v>263</v>
      </c>
      <c r="B91" s="27" t="s">
        <v>264</v>
      </c>
      <c r="C91" s="27" t="s">
        <v>265</v>
      </c>
      <c r="D91" s="27"/>
      <c r="E91" s="27" t="s">
        <v>266</v>
      </c>
      <c r="F91" s="26" t="s">
        <v>267</v>
      </c>
      <c r="G91" s="26" t="s">
        <v>268</v>
      </c>
      <c r="H91" s="103" t="s">
        <v>24</v>
      </c>
      <c r="I91" s="77" t="s">
        <v>127</v>
      </c>
      <c r="J91" s="27" t="str">
        <f t="shared" si="31"/>
        <v>English Touring Theatre: Studio 1</v>
      </c>
      <c r="K91" s="27">
        <v>32</v>
      </c>
      <c r="L91" s="27">
        <v>42.5</v>
      </c>
      <c r="M91" s="35">
        <f t="shared" si="35"/>
        <v>1360</v>
      </c>
      <c r="N91" s="41">
        <v>10</v>
      </c>
      <c r="O91" s="41">
        <v>13</v>
      </c>
      <c r="P91" s="112">
        <f t="shared" ref="P91:P108" si="44">N91*O91</f>
        <v>130</v>
      </c>
      <c r="Q91" s="115" t="s">
        <v>14</v>
      </c>
      <c r="R91" s="44" t="s">
        <v>28</v>
      </c>
      <c r="S91" s="44" t="s">
        <v>28</v>
      </c>
      <c r="T91" s="44" t="s">
        <v>28</v>
      </c>
      <c r="U91" s="44" t="s">
        <v>14</v>
      </c>
      <c r="V91" s="96" t="s">
        <v>14</v>
      </c>
      <c r="W91" s="85">
        <v>32.5</v>
      </c>
      <c r="X91" s="36">
        <v>250</v>
      </c>
      <c r="Y91" s="36">
        <v>1100</v>
      </c>
      <c r="Z91" s="33">
        <f t="shared" si="37"/>
        <v>0.25</v>
      </c>
      <c r="AA91" s="37">
        <f t="shared" si="38"/>
        <v>1.9230769230769231</v>
      </c>
      <c r="AB91" s="70">
        <f t="shared" si="39"/>
        <v>8.4615384615384617</v>
      </c>
      <c r="AC91" s="73">
        <f>W91-'Headline Stats'!$B$6</f>
        <v>3.0341346153846196</v>
      </c>
      <c r="AD91" s="34">
        <f>X91-'Headline Stats'!$B$7</f>
        <v>25.309324758842479</v>
      </c>
      <c r="AE91" s="34">
        <f>Y91-'Headline Stats'!$B$8</f>
        <v>14.196774193548436</v>
      </c>
      <c r="AF91" s="34">
        <f>Z91-'Headline Stats'!$B$13</f>
        <v>-0.2039072799649308</v>
      </c>
      <c r="AG91" s="34">
        <f>AA91-'Headline Stats'!$B$14</f>
        <v>-1.4175968485384975</v>
      </c>
      <c r="AH91" s="69">
        <f>AB91-'Headline Stats'!$B$15</f>
        <v>-7.6980660169760053</v>
      </c>
      <c r="AI91" s="76" t="s">
        <v>603</v>
      </c>
    </row>
    <row r="92" spans="1:35" s="6" customFormat="1" x14ac:dyDescent="0.25">
      <c r="A92" s="41" t="s">
        <v>269</v>
      </c>
      <c r="B92" s="41" t="s">
        <v>270</v>
      </c>
      <c r="C92" s="41" t="s">
        <v>271</v>
      </c>
      <c r="D92" s="41"/>
      <c r="E92" s="41" t="s">
        <v>272</v>
      </c>
      <c r="F92" s="25" t="s">
        <v>273</v>
      </c>
      <c r="G92" s="25" t="s">
        <v>274</v>
      </c>
      <c r="H92" s="105" t="s">
        <v>275</v>
      </c>
      <c r="I92" s="77" t="s">
        <v>113</v>
      </c>
      <c r="J92" s="27" t="str">
        <f t="shared" si="31"/>
        <v>Etcetera Theatre: Theatre</v>
      </c>
      <c r="K92" s="44">
        <f>N92*3.2808399</f>
        <v>17.716535460000003</v>
      </c>
      <c r="L92" s="44">
        <f>O92*3.2808399</f>
        <v>12.139107630000002</v>
      </c>
      <c r="M92" s="44">
        <f t="shared" si="35"/>
        <v>215.06293077965162</v>
      </c>
      <c r="N92" s="41">
        <v>5.4</v>
      </c>
      <c r="O92" s="41">
        <v>3.7</v>
      </c>
      <c r="P92" s="113">
        <f t="shared" si="44"/>
        <v>19.980000000000004</v>
      </c>
      <c r="Q92" s="115" t="s">
        <v>28</v>
      </c>
      <c r="R92" s="44" t="s">
        <v>28</v>
      </c>
      <c r="S92" s="44" t="s">
        <v>14</v>
      </c>
      <c r="T92" s="44" t="s">
        <v>14</v>
      </c>
      <c r="U92" s="44" t="s">
        <v>28</v>
      </c>
      <c r="V92" s="96" t="s">
        <v>28</v>
      </c>
      <c r="W92" s="85">
        <v>10</v>
      </c>
      <c r="X92" s="36">
        <v>65</v>
      </c>
      <c r="Y92" s="40">
        <f>X92*5</f>
        <v>325</v>
      </c>
      <c r="Z92" s="33">
        <f t="shared" si="37"/>
        <v>0.50050050050050043</v>
      </c>
      <c r="AA92" s="37">
        <f t="shared" si="38"/>
        <v>3.2532532532532525</v>
      </c>
      <c r="AB92" s="70">
        <f t="shared" si="39"/>
        <v>16.266266266266264</v>
      </c>
      <c r="AC92" s="73">
        <f>W92-'Headline Stats'!$B$6</f>
        <v>-19.46586538461538</v>
      </c>
      <c r="AD92" s="34">
        <f>X92-'Headline Stats'!$B$7</f>
        <v>-159.69067524115752</v>
      </c>
      <c r="AE92" s="34">
        <f>Y92-'Headline Stats'!$B$8</f>
        <v>-760.80322580645156</v>
      </c>
      <c r="AF92" s="34">
        <f>Z92-'Headline Stats'!$B$13</f>
        <v>4.6593220535569635E-2</v>
      </c>
      <c r="AG92" s="34">
        <f>AA92-'Headline Stats'!$B$14</f>
        <v>-8.7420518362168131E-2</v>
      </c>
      <c r="AH92" s="69">
        <f>AB92-'Headline Stats'!$B$15</f>
        <v>0.10666178775179702</v>
      </c>
      <c r="AI92" s="77"/>
    </row>
    <row r="93" spans="1:35" s="7" customFormat="1" x14ac:dyDescent="0.25">
      <c r="A93" s="21" t="s">
        <v>725</v>
      </c>
      <c r="B93" s="21" t="s">
        <v>761</v>
      </c>
      <c r="C93" s="22" t="s">
        <v>762</v>
      </c>
      <c r="D93" s="23"/>
      <c r="E93" s="24" t="s">
        <v>726</v>
      </c>
      <c r="F93" s="26" t="s">
        <v>727</v>
      </c>
      <c r="G93" s="26" t="s">
        <v>728</v>
      </c>
      <c r="H93" s="102" t="s">
        <v>275</v>
      </c>
      <c r="I93" s="81" t="s">
        <v>386</v>
      </c>
      <c r="J93" s="27" t="str">
        <f t="shared" si="31"/>
        <v>Exchange Theatre: Rehearsal Room</v>
      </c>
      <c r="K93" s="28">
        <f>N93*3.2808399</f>
        <v>23.425196885999998</v>
      </c>
      <c r="L93" s="28">
        <f>O93*3.2808399</f>
        <v>16.272965903999999</v>
      </c>
      <c r="M93" s="29">
        <f t="shared" si="35"/>
        <v>381.19743022036494</v>
      </c>
      <c r="N93" s="23">
        <v>7.14</v>
      </c>
      <c r="O93" s="29">
        <v>4.96</v>
      </c>
      <c r="P93" s="111">
        <f t="shared" si="44"/>
        <v>35.414400000000001</v>
      </c>
      <c r="Q93" s="75" t="s">
        <v>28</v>
      </c>
      <c r="R93" s="23" t="s">
        <v>28</v>
      </c>
      <c r="S93" s="23" t="s">
        <v>14</v>
      </c>
      <c r="T93" s="23" t="s">
        <v>14</v>
      </c>
      <c r="U93" s="23" t="s">
        <v>28</v>
      </c>
      <c r="V93" s="95" t="s">
        <v>14</v>
      </c>
      <c r="W93" s="87">
        <v>12</v>
      </c>
      <c r="X93" s="32">
        <v>70</v>
      </c>
      <c r="Y93" s="32">
        <v>300</v>
      </c>
      <c r="Z93" s="33">
        <f>W93/O93</f>
        <v>2.4193548387096775</v>
      </c>
      <c r="AA93" s="37">
        <f t="shared" si="38"/>
        <v>1.9765970904490828</v>
      </c>
      <c r="AB93" s="70">
        <f t="shared" si="39"/>
        <v>8.4711303876389259</v>
      </c>
      <c r="AC93" s="73">
        <f>W93-'Headline Stats'!$B$6</f>
        <v>-17.46586538461538</v>
      </c>
      <c r="AD93" s="34">
        <f>X93-'Headline Stats'!$B$7</f>
        <v>-154.69067524115752</v>
      </c>
      <c r="AE93" s="34">
        <f>Y93-'Headline Stats'!$B$8</f>
        <v>-785.80322580645156</v>
      </c>
      <c r="AF93" s="34">
        <f>Z93-'Headline Stats'!$B$13</f>
        <v>1.9654475587447466</v>
      </c>
      <c r="AG93" s="34">
        <f>AA93-'Headline Stats'!$B$14</f>
        <v>-1.3640766811663378</v>
      </c>
      <c r="AH93" s="69">
        <f>AB93-'Headline Stats'!$B$15</f>
        <v>-7.6884740908755411</v>
      </c>
      <c r="AI93" s="75"/>
    </row>
    <row r="94" spans="1:35" s="7" customFormat="1" x14ac:dyDescent="0.25">
      <c r="A94" s="27" t="s">
        <v>276</v>
      </c>
      <c r="B94" s="27" t="s">
        <v>277</v>
      </c>
      <c r="C94" s="27" t="s">
        <v>278</v>
      </c>
      <c r="D94" s="27"/>
      <c r="E94" s="27" t="s">
        <v>279</v>
      </c>
      <c r="F94" s="26" t="s">
        <v>280</v>
      </c>
      <c r="G94" s="26" t="s">
        <v>281</v>
      </c>
      <c r="H94" s="103" t="s">
        <v>24</v>
      </c>
      <c r="I94" s="77" t="s">
        <v>127</v>
      </c>
      <c r="J94" s="27" t="str">
        <f t="shared" si="31"/>
        <v>Expressions Studios: Studio 1</v>
      </c>
      <c r="K94" s="27">
        <v>13</v>
      </c>
      <c r="L94" s="27">
        <v>22</v>
      </c>
      <c r="M94" s="35">
        <f t="shared" si="35"/>
        <v>286</v>
      </c>
      <c r="N94" s="41">
        <v>4</v>
      </c>
      <c r="O94" s="41">
        <v>7</v>
      </c>
      <c r="P94" s="112">
        <f t="shared" si="44"/>
        <v>28</v>
      </c>
      <c r="Q94" s="115" t="s">
        <v>28</v>
      </c>
      <c r="R94" s="44" t="s">
        <v>28</v>
      </c>
      <c r="S94" s="44" t="s">
        <v>14</v>
      </c>
      <c r="T94" s="44" t="s">
        <v>28</v>
      </c>
      <c r="U94" s="44" t="s">
        <v>14</v>
      </c>
      <c r="V94" s="96" t="s">
        <v>28</v>
      </c>
      <c r="W94" s="85">
        <v>16</v>
      </c>
      <c r="X94" s="40">
        <f t="shared" ref="X94:X100" si="45">W94*8</f>
        <v>128</v>
      </c>
      <c r="Y94" s="40">
        <f t="shared" ref="Y94:Y100" si="46">X94*5</f>
        <v>640</v>
      </c>
      <c r="Z94" s="33">
        <f t="shared" ref="Z94:Z108" si="47">W94/P94</f>
        <v>0.5714285714285714</v>
      </c>
      <c r="AA94" s="37">
        <f t="shared" si="38"/>
        <v>4.5714285714285712</v>
      </c>
      <c r="AB94" s="70">
        <f t="shared" si="39"/>
        <v>22.857142857142858</v>
      </c>
      <c r="AC94" s="73">
        <f>W94-'Headline Stats'!$B$6</f>
        <v>-13.46586538461538</v>
      </c>
      <c r="AD94" s="34">
        <f>X94-'Headline Stats'!$B$7</f>
        <v>-96.690675241157521</v>
      </c>
      <c r="AE94" s="34">
        <f>Y94-'Headline Stats'!$B$8</f>
        <v>-445.80322580645156</v>
      </c>
      <c r="AF94" s="34">
        <f>Z94-'Headline Stats'!$B$13</f>
        <v>0.1175212914636406</v>
      </c>
      <c r="AG94" s="34">
        <f>AA94-'Headline Stats'!$B$14</f>
        <v>1.2307547998131505</v>
      </c>
      <c r="AH94" s="69">
        <f>AB94-'Headline Stats'!$B$15</f>
        <v>6.6975383786283906</v>
      </c>
      <c r="AI94" s="76"/>
    </row>
    <row r="95" spans="1:35" s="7" customFormat="1" x14ac:dyDescent="0.25">
      <c r="A95" s="27" t="s">
        <v>276</v>
      </c>
      <c r="B95" s="27" t="s">
        <v>277</v>
      </c>
      <c r="C95" s="27" t="s">
        <v>278</v>
      </c>
      <c r="D95" s="27"/>
      <c r="E95" s="27" t="s">
        <v>279</v>
      </c>
      <c r="F95" s="26" t="s">
        <v>280</v>
      </c>
      <c r="G95" s="26" t="s">
        <v>281</v>
      </c>
      <c r="H95" s="103" t="s">
        <v>24</v>
      </c>
      <c r="I95" s="77" t="s">
        <v>128</v>
      </c>
      <c r="J95" s="27" t="str">
        <f t="shared" si="31"/>
        <v>Expressions Studios: Studio 2</v>
      </c>
      <c r="K95" s="27">
        <v>36</v>
      </c>
      <c r="L95" s="27">
        <v>23</v>
      </c>
      <c r="M95" s="35">
        <f t="shared" si="35"/>
        <v>828</v>
      </c>
      <c r="N95" s="41">
        <v>11</v>
      </c>
      <c r="O95" s="41">
        <v>7</v>
      </c>
      <c r="P95" s="112">
        <f t="shared" si="44"/>
        <v>77</v>
      </c>
      <c r="Q95" s="115" t="s">
        <v>28</v>
      </c>
      <c r="R95" s="44" t="s">
        <v>28</v>
      </c>
      <c r="S95" s="44" t="s">
        <v>14</v>
      </c>
      <c r="T95" s="44" t="s">
        <v>28</v>
      </c>
      <c r="U95" s="44" t="s">
        <v>14</v>
      </c>
      <c r="V95" s="96" t="s">
        <v>28</v>
      </c>
      <c r="W95" s="85">
        <v>21</v>
      </c>
      <c r="X95" s="40">
        <f t="shared" si="45"/>
        <v>168</v>
      </c>
      <c r="Y95" s="40">
        <f t="shared" si="46"/>
        <v>840</v>
      </c>
      <c r="Z95" s="33">
        <f t="shared" si="47"/>
        <v>0.27272727272727271</v>
      </c>
      <c r="AA95" s="37">
        <f t="shared" si="38"/>
        <v>2.1818181818181817</v>
      </c>
      <c r="AB95" s="70">
        <f t="shared" si="39"/>
        <v>10.909090909090908</v>
      </c>
      <c r="AC95" s="73">
        <f>W95-'Headline Stats'!$B$6</f>
        <v>-8.4658653846153804</v>
      </c>
      <c r="AD95" s="34">
        <f>X95-'Headline Stats'!$B$7</f>
        <v>-56.690675241157521</v>
      </c>
      <c r="AE95" s="34">
        <f>Y95-'Headline Stats'!$B$8</f>
        <v>-245.80322580645156</v>
      </c>
      <c r="AF95" s="34">
        <f>Z95-'Headline Stats'!$B$13</f>
        <v>-0.18118000723765809</v>
      </c>
      <c r="AG95" s="34">
        <f>AA95-'Headline Stats'!$B$14</f>
        <v>-1.158855589797239</v>
      </c>
      <c r="AH95" s="69">
        <f>AB95-'Headline Stats'!$B$15</f>
        <v>-5.2505135694235587</v>
      </c>
      <c r="AI95" s="76"/>
    </row>
    <row r="96" spans="1:35" s="7" customFormat="1" x14ac:dyDescent="0.25">
      <c r="A96" s="27" t="s">
        <v>276</v>
      </c>
      <c r="B96" s="27" t="s">
        <v>277</v>
      </c>
      <c r="C96" s="27" t="s">
        <v>278</v>
      </c>
      <c r="D96" s="27"/>
      <c r="E96" s="27" t="s">
        <v>279</v>
      </c>
      <c r="F96" s="26" t="s">
        <v>280</v>
      </c>
      <c r="G96" s="26" t="s">
        <v>281</v>
      </c>
      <c r="H96" s="103" t="s">
        <v>24</v>
      </c>
      <c r="I96" s="77" t="s">
        <v>114</v>
      </c>
      <c r="J96" s="27" t="str">
        <f t="shared" si="31"/>
        <v>Expressions Studios: Studio 3</v>
      </c>
      <c r="K96" s="27">
        <v>36</v>
      </c>
      <c r="L96" s="27">
        <v>42</v>
      </c>
      <c r="M96" s="35">
        <f t="shared" si="35"/>
        <v>1512</v>
      </c>
      <c r="N96" s="41">
        <v>11</v>
      </c>
      <c r="O96" s="41">
        <v>13</v>
      </c>
      <c r="P96" s="112">
        <f t="shared" si="44"/>
        <v>143</v>
      </c>
      <c r="Q96" s="115" t="s">
        <v>28</v>
      </c>
      <c r="R96" s="44" t="s">
        <v>28</v>
      </c>
      <c r="S96" s="44" t="s">
        <v>14</v>
      </c>
      <c r="T96" s="44" t="s">
        <v>28</v>
      </c>
      <c r="U96" s="44" t="s">
        <v>14</v>
      </c>
      <c r="V96" s="96" t="s">
        <v>28</v>
      </c>
      <c r="W96" s="85">
        <v>23</v>
      </c>
      <c r="X96" s="40">
        <f t="shared" si="45"/>
        <v>184</v>
      </c>
      <c r="Y96" s="40">
        <f t="shared" si="46"/>
        <v>920</v>
      </c>
      <c r="Z96" s="33">
        <f t="shared" si="47"/>
        <v>0.16083916083916083</v>
      </c>
      <c r="AA96" s="37">
        <f t="shared" si="38"/>
        <v>1.2867132867132867</v>
      </c>
      <c r="AB96" s="70">
        <f t="shared" si="39"/>
        <v>6.4335664335664333</v>
      </c>
      <c r="AC96" s="73">
        <f>W96-'Headline Stats'!$B$6</f>
        <v>-6.4658653846153804</v>
      </c>
      <c r="AD96" s="34">
        <f>X96-'Headline Stats'!$B$7</f>
        <v>-40.690675241157521</v>
      </c>
      <c r="AE96" s="34">
        <f>Y96-'Headline Stats'!$B$8</f>
        <v>-165.80322580645156</v>
      </c>
      <c r="AF96" s="34">
        <f>Z96-'Headline Stats'!$B$13</f>
        <v>-0.29306811912576997</v>
      </c>
      <c r="AG96" s="34">
        <f>AA96-'Headline Stats'!$B$14</f>
        <v>-2.053960484902134</v>
      </c>
      <c r="AH96" s="69">
        <f>AB96-'Headline Stats'!$B$15</f>
        <v>-9.7260380449480337</v>
      </c>
      <c r="AI96" s="76"/>
    </row>
    <row r="97" spans="1:35" s="7" customFormat="1" x14ac:dyDescent="0.25">
      <c r="A97" s="27" t="s">
        <v>276</v>
      </c>
      <c r="B97" s="27" t="s">
        <v>277</v>
      </c>
      <c r="C97" s="27" t="s">
        <v>278</v>
      </c>
      <c r="D97" s="27"/>
      <c r="E97" s="27" t="s">
        <v>279</v>
      </c>
      <c r="F97" s="26" t="s">
        <v>280</v>
      </c>
      <c r="G97" s="26" t="s">
        <v>281</v>
      </c>
      <c r="H97" s="103" t="s">
        <v>24</v>
      </c>
      <c r="I97" s="77" t="s">
        <v>129</v>
      </c>
      <c r="J97" s="27" t="str">
        <f t="shared" si="31"/>
        <v>Expressions Studios: Studio 4</v>
      </c>
      <c r="K97" s="27">
        <v>22</v>
      </c>
      <c r="L97" s="27">
        <v>36</v>
      </c>
      <c r="M97" s="35">
        <f t="shared" si="35"/>
        <v>792</v>
      </c>
      <c r="N97" s="41">
        <v>7</v>
      </c>
      <c r="O97" s="41">
        <v>11</v>
      </c>
      <c r="P97" s="112">
        <f t="shared" si="44"/>
        <v>77</v>
      </c>
      <c r="Q97" s="115" t="s">
        <v>28</v>
      </c>
      <c r="R97" s="44" t="s">
        <v>28</v>
      </c>
      <c r="S97" s="44" t="s">
        <v>14</v>
      </c>
      <c r="T97" s="44" t="s">
        <v>28</v>
      </c>
      <c r="U97" s="44" t="s">
        <v>14</v>
      </c>
      <c r="V97" s="96" t="s">
        <v>28</v>
      </c>
      <c r="W97" s="85">
        <v>21</v>
      </c>
      <c r="X97" s="40">
        <f t="shared" si="45"/>
        <v>168</v>
      </c>
      <c r="Y97" s="40">
        <f t="shared" si="46"/>
        <v>840</v>
      </c>
      <c r="Z97" s="33">
        <f t="shared" si="47"/>
        <v>0.27272727272727271</v>
      </c>
      <c r="AA97" s="37">
        <f t="shared" si="38"/>
        <v>2.1818181818181817</v>
      </c>
      <c r="AB97" s="70">
        <f t="shared" si="39"/>
        <v>10.909090909090908</v>
      </c>
      <c r="AC97" s="73">
        <f>W97-'Headline Stats'!$B$6</f>
        <v>-8.4658653846153804</v>
      </c>
      <c r="AD97" s="34">
        <f>X97-'Headline Stats'!$B$7</f>
        <v>-56.690675241157521</v>
      </c>
      <c r="AE97" s="34">
        <f>Y97-'Headline Stats'!$B$8</f>
        <v>-245.80322580645156</v>
      </c>
      <c r="AF97" s="34">
        <f>Z97-'Headline Stats'!$B$13</f>
        <v>-0.18118000723765809</v>
      </c>
      <c r="AG97" s="34">
        <f>AA97-'Headline Stats'!$B$14</f>
        <v>-1.158855589797239</v>
      </c>
      <c r="AH97" s="69">
        <f>AB97-'Headline Stats'!$B$15</f>
        <v>-5.2505135694235587</v>
      </c>
      <c r="AI97" s="76"/>
    </row>
    <row r="98" spans="1:35" s="7" customFormat="1" x14ac:dyDescent="0.25">
      <c r="A98" s="27" t="s">
        <v>283</v>
      </c>
      <c r="B98" s="27" t="s">
        <v>284</v>
      </c>
      <c r="C98" s="27" t="s">
        <v>285</v>
      </c>
      <c r="D98" s="27"/>
      <c r="E98" s="27" t="s">
        <v>286</v>
      </c>
      <c r="F98" s="26" t="s">
        <v>287</v>
      </c>
      <c r="G98" s="26" t="s">
        <v>288</v>
      </c>
      <c r="H98" s="103" t="s">
        <v>24</v>
      </c>
      <c r="I98" s="77" t="s">
        <v>290</v>
      </c>
      <c r="J98" s="27" t="str">
        <f t="shared" si="31"/>
        <v>Factory Fitness and Dance Centre: New York</v>
      </c>
      <c r="K98" s="27">
        <v>38</v>
      </c>
      <c r="L98" s="27">
        <v>45</v>
      </c>
      <c r="M98" s="35">
        <f t="shared" si="35"/>
        <v>1710</v>
      </c>
      <c r="N98" s="44">
        <f t="shared" ref="N98:O100" si="48">K98*0.3048</f>
        <v>11.5824</v>
      </c>
      <c r="O98" s="44">
        <f t="shared" si="48"/>
        <v>13.716000000000001</v>
      </c>
      <c r="P98" s="112">
        <f t="shared" si="44"/>
        <v>158.86419840000002</v>
      </c>
      <c r="Q98" s="115" t="s">
        <v>28</v>
      </c>
      <c r="R98" s="44" t="s">
        <v>28</v>
      </c>
      <c r="S98" s="44" t="s">
        <v>14</v>
      </c>
      <c r="T98" s="44" t="s">
        <v>28</v>
      </c>
      <c r="U98" s="44" t="s">
        <v>14</v>
      </c>
      <c r="V98" s="96" t="s">
        <v>28</v>
      </c>
      <c r="W98" s="85">
        <v>25</v>
      </c>
      <c r="X98" s="40">
        <f t="shared" si="45"/>
        <v>200</v>
      </c>
      <c r="Y98" s="40">
        <f t="shared" si="46"/>
        <v>1000</v>
      </c>
      <c r="Z98" s="33">
        <f t="shared" si="47"/>
        <v>0.15736711135540526</v>
      </c>
      <c r="AA98" s="37">
        <f t="shared" si="38"/>
        <v>1.2589368908432421</v>
      </c>
      <c r="AB98" s="70">
        <f t="shared" si="39"/>
        <v>6.2946844542162115</v>
      </c>
      <c r="AC98" s="73">
        <f>W98-'Headline Stats'!$B$6</f>
        <v>-4.4658653846153804</v>
      </c>
      <c r="AD98" s="34">
        <f>X98-'Headline Stats'!$B$7</f>
        <v>-24.690675241157521</v>
      </c>
      <c r="AE98" s="34">
        <f>Y98-'Headline Stats'!$B$8</f>
        <v>-85.803225806451564</v>
      </c>
      <c r="AF98" s="34">
        <f>Z98-'Headline Stats'!$B$13</f>
        <v>-0.29654016860952553</v>
      </c>
      <c r="AG98" s="34">
        <f>AA98-'Headline Stats'!$B$14</f>
        <v>-2.0817368807721786</v>
      </c>
      <c r="AH98" s="69">
        <f>AB98-'Headline Stats'!$B$15</f>
        <v>-9.8649200242982555</v>
      </c>
      <c r="AI98" s="80" t="s">
        <v>603</v>
      </c>
    </row>
    <row r="99" spans="1:35" x14ac:dyDescent="0.25">
      <c r="A99" s="27" t="s">
        <v>283</v>
      </c>
      <c r="B99" s="27" t="s">
        <v>284</v>
      </c>
      <c r="C99" s="27" t="s">
        <v>285</v>
      </c>
      <c r="D99" s="27"/>
      <c r="E99" s="27" t="s">
        <v>286</v>
      </c>
      <c r="F99" s="26" t="s">
        <v>287</v>
      </c>
      <c r="G99" s="26" t="s">
        <v>288</v>
      </c>
      <c r="H99" s="103" t="s">
        <v>24</v>
      </c>
      <c r="I99" s="77" t="s">
        <v>291</v>
      </c>
      <c r="J99" s="27" t="str">
        <f t="shared" si="31"/>
        <v>Factory Fitness and Dance Centre: Havana</v>
      </c>
      <c r="K99" s="27">
        <v>38</v>
      </c>
      <c r="L99" s="27">
        <v>30</v>
      </c>
      <c r="M99" s="35">
        <f t="shared" si="35"/>
        <v>1140</v>
      </c>
      <c r="N99" s="44">
        <f t="shared" si="48"/>
        <v>11.5824</v>
      </c>
      <c r="O99" s="44">
        <f t="shared" si="48"/>
        <v>9.1440000000000001</v>
      </c>
      <c r="P99" s="112">
        <f t="shared" si="44"/>
        <v>105.9094656</v>
      </c>
      <c r="Q99" s="115" t="s">
        <v>28</v>
      </c>
      <c r="R99" s="44" t="s">
        <v>28</v>
      </c>
      <c r="S99" s="44" t="s">
        <v>14</v>
      </c>
      <c r="T99" s="44" t="s">
        <v>28</v>
      </c>
      <c r="U99" s="44" t="s">
        <v>14</v>
      </c>
      <c r="V99" s="96" t="s">
        <v>28</v>
      </c>
      <c r="W99" s="85">
        <v>20</v>
      </c>
      <c r="X99" s="40">
        <f t="shared" si="45"/>
        <v>160</v>
      </c>
      <c r="Y99" s="40">
        <f t="shared" si="46"/>
        <v>800</v>
      </c>
      <c r="Z99" s="33">
        <f t="shared" si="47"/>
        <v>0.18884053362648634</v>
      </c>
      <c r="AA99" s="37">
        <f t="shared" si="38"/>
        <v>1.5107242690118907</v>
      </c>
      <c r="AB99" s="70">
        <f t="shared" si="39"/>
        <v>7.5536213450594536</v>
      </c>
      <c r="AC99" s="73">
        <f>W99-'Headline Stats'!$B$6</f>
        <v>-9.4658653846153804</v>
      </c>
      <c r="AD99" s="34">
        <f>X99-'Headline Stats'!$B$7</f>
        <v>-64.690675241157521</v>
      </c>
      <c r="AE99" s="34">
        <f>Y99-'Headline Stats'!$B$8</f>
        <v>-285.80322580645156</v>
      </c>
      <c r="AF99" s="34">
        <f>Z99-'Headline Stats'!$B$13</f>
        <v>-0.26506674633844446</v>
      </c>
      <c r="AG99" s="34">
        <f>AA99-'Headline Stats'!$B$14</f>
        <v>-1.82994950260353</v>
      </c>
      <c r="AH99" s="69">
        <f>AB99-'Headline Stats'!$B$15</f>
        <v>-8.6059831334550125</v>
      </c>
      <c r="AI99" s="80" t="s">
        <v>603</v>
      </c>
    </row>
    <row r="100" spans="1:35" x14ac:dyDescent="0.25">
      <c r="A100" s="27" t="s">
        <v>283</v>
      </c>
      <c r="B100" s="27" t="s">
        <v>284</v>
      </c>
      <c r="C100" s="27" t="s">
        <v>285</v>
      </c>
      <c r="D100" s="27"/>
      <c r="E100" s="27" t="s">
        <v>286</v>
      </c>
      <c r="F100" s="26" t="s">
        <v>287</v>
      </c>
      <c r="G100" s="26" t="s">
        <v>288</v>
      </c>
      <c r="H100" s="103" t="s">
        <v>24</v>
      </c>
      <c r="I100" s="77" t="s">
        <v>292</v>
      </c>
      <c r="J100" s="27" t="str">
        <f t="shared" si="31"/>
        <v>Factory Fitness and Dance Centre: Paris</v>
      </c>
      <c r="K100" s="27">
        <v>20</v>
      </c>
      <c r="L100" s="27">
        <v>46</v>
      </c>
      <c r="M100" s="35">
        <f t="shared" si="35"/>
        <v>920</v>
      </c>
      <c r="N100" s="44">
        <f t="shared" si="48"/>
        <v>6.0960000000000001</v>
      </c>
      <c r="O100" s="44">
        <f t="shared" si="48"/>
        <v>14.020800000000001</v>
      </c>
      <c r="P100" s="112">
        <f t="shared" si="44"/>
        <v>85.470796800000002</v>
      </c>
      <c r="Q100" s="115" t="s">
        <v>28</v>
      </c>
      <c r="R100" s="44" t="s">
        <v>28</v>
      </c>
      <c r="S100" s="44" t="s">
        <v>14</v>
      </c>
      <c r="T100" s="44" t="s">
        <v>28</v>
      </c>
      <c r="U100" s="44" t="s">
        <v>14</v>
      </c>
      <c r="V100" s="96" t="s">
        <v>28</v>
      </c>
      <c r="W100" s="85">
        <v>17.5</v>
      </c>
      <c r="X100" s="40">
        <f t="shared" si="45"/>
        <v>140</v>
      </c>
      <c r="Y100" s="40">
        <f t="shared" si="46"/>
        <v>700</v>
      </c>
      <c r="Z100" s="33">
        <f t="shared" si="47"/>
        <v>0.20474829597002189</v>
      </c>
      <c r="AA100" s="37">
        <f t="shared" si="38"/>
        <v>1.6379863677601751</v>
      </c>
      <c r="AB100" s="70">
        <f t="shared" si="39"/>
        <v>8.1899318388008755</v>
      </c>
      <c r="AC100" s="73">
        <f>W100-'Headline Stats'!$B$6</f>
        <v>-11.96586538461538</v>
      </c>
      <c r="AD100" s="34">
        <f>X100-'Headline Stats'!$B$7</f>
        <v>-84.690675241157521</v>
      </c>
      <c r="AE100" s="34">
        <f>Y100-'Headline Stats'!$B$8</f>
        <v>-385.80322580645156</v>
      </c>
      <c r="AF100" s="34">
        <f>Z100-'Headline Stats'!$B$13</f>
        <v>-0.24915898399490891</v>
      </c>
      <c r="AG100" s="34">
        <f>AA100-'Headline Stats'!$B$14</f>
        <v>-1.7026874038552455</v>
      </c>
      <c r="AH100" s="69">
        <f>AB100-'Headline Stats'!$B$15</f>
        <v>-7.9696726397135915</v>
      </c>
      <c r="AI100" s="80" t="s">
        <v>603</v>
      </c>
    </row>
    <row r="101" spans="1:35" x14ac:dyDescent="0.25">
      <c r="A101" s="41" t="s">
        <v>293</v>
      </c>
      <c r="B101" s="41" t="s">
        <v>294</v>
      </c>
      <c r="C101" s="41" t="s">
        <v>295</v>
      </c>
      <c r="D101" s="41"/>
      <c r="E101" s="41" t="s">
        <v>296</v>
      </c>
      <c r="F101" s="25" t="s">
        <v>297</v>
      </c>
      <c r="G101" s="25" t="s">
        <v>298</v>
      </c>
      <c r="H101" s="105" t="s">
        <v>317</v>
      </c>
      <c r="I101" s="77" t="s">
        <v>386</v>
      </c>
      <c r="J101" s="27" t="str">
        <f t="shared" si="31"/>
        <v>Graeae Theatre Company: Rehearsal Room</v>
      </c>
      <c r="K101" s="44">
        <f t="shared" ref="K101:L106" si="49">N101*3.2808399</f>
        <v>35.104986930000003</v>
      </c>
      <c r="L101" s="44">
        <f t="shared" si="49"/>
        <v>27.887139150000003</v>
      </c>
      <c r="M101" s="44">
        <f t="shared" si="35"/>
        <v>978.97765537584144</v>
      </c>
      <c r="N101" s="41">
        <v>10.7</v>
      </c>
      <c r="O101" s="41">
        <v>8.5</v>
      </c>
      <c r="P101" s="113">
        <f t="shared" si="44"/>
        <v>90.949999999999989</v>
      </c>
      <c r="Q101" s="115" t="s">
        <v>14</v>
      </c>
      <c r="R101" s="44" t="s">
        <v>28</v>
      </c>
      <c r="S101" s="44" t="s">
        <v>14</v>
      </c>
      <c r="T101" s="44" t="s">
        <v>14</v>
      </c>
      <c r="U101" s="44" t="s">
        <v>14</v>
      </c>
      <c r="V101" s="96" t="s">
        <v>28</v>
      </c>
      <c r="W101" s="84">
        <f>X101/5</f>
        <v>63</v>
      </c>
      <c r="X101" s="36">
        <v>315</v>
      </c>
      <c r="Y101" s="36">
        <v>890</v>
      </c>
      <c r="Z101" s="33">
        <f t="shared" si="47"/>
        <v>0.69268829026937884</v>
      </c>
      <c r="AA101" s="37">
        <f t="shared" si="38"/>
        <v>3.4634414513468945</v>
      </c>
      <c r="AB101" s="70">
        <f t="shared" si="39"/>
        <v>9.7855964815832888</v>
      </c>
      <c r="AC101" s="73">
        <f>W101-'Headline Stats'!$B$6</f>
        <v>33.534134615384616</v>
      </c>
      <c r="AD101" s="34">
        <f>X101-'Headline Stats'!$B$7</f>
        <v>90.309324758842479</v>
      </c>
      <c r="AE101" s="34">
        <f>Y101-'Headline Stats'!$B$8</f>
        <v>-195.80322580645156</v>
      </c>
      <c r="AF101" s="34">
        <f>Z101-'Headline Stats'!$B$13</f>
        <v>0.23878101030444804</v>
      </c>
      <c r="AG101" s="34">
        <f>AA101-'Headline Stats'!$B$14</f>
        <v>0.12276767973147384</v>
      </c>
      <c r="AH101" s="69">
        <f>AB101-'Headline Stats'!$B$15</f>
        <v>-6.3740079969311783</v>
      </c>
      <c r="AI101" s="77" t="s">
        <v>603</v>
      </c>
    </row>
    <row r="102" spans="1:35" x14ac:dyDescent="0.25">
      <c r="A102" s="41" t="s">
        <v>293</v>
      </c>
      <c r="B102" s="41" t="s">
        <v>294</v>
      </c>
      <c r="C102" s="41" t="s">
        <v>295</v>
      </c>
      <c r="D102" s="41"/>
      <c r="E102" s="41" t="s">
        <v>296</v>
      </c>
      <c r="F102" s="25" t="s">
        <v>297</v>
      </c>
      <c r="G102" s="25" t="s">
        <v>298</v>
      </c>
      <c r="H102" s="105" t="s">
        <v>317</v>
      </c>
      <c r="I102" s="77" t="s">
        <v>939</v>
      </c>
      <c r="J102" s="27" t="str">
        <f t="shared" si="31"/>
        <v>Graeae Theatre Company: Creative Hub</v>
      </c>
      <c r="K102" s="44">
        <f t="shared" si="49"/>
        <v>22.965879300000001</v>
      </c>
      <c r="L102" s="44">
        <f t="shared" si="49"/>
        <v>13.123359600000001</v>
      </c>
      <c r="M102" s="44">
        <f t="shared" si="35"/>
        <v>301.38949258409633</v>
      </c>
      <c r="N102" s="41">
        <v>7</v>
      </c>
      <c r="O102" s="41">
        <v>4</v>
      </c>
      <c r="P102" s="113">
        <f t="shared" si="44"/>
        <v>28</v>
      </c>
      <c r="Q102" s="115" t="s">
        <v>14</v>
      </c>
      <c r="R102" s="44" t="s">
        <v>14</v>
      </c>
      <c r="S102" s="44" t="s">
        <v>28</v>
      </c>
      <c r="T102" s="44" t="s">
        <v>28</v>
      </c>
      <c r="U102" s="44" t="s">
        <v>28</v>
      </c>
      <c r="V102" s="96" t="s">
        <v>28</v>
      </c>
      <c r="W102" s="85">
        <v>37</v>
      </c>
      <c r="X102" s="36">
        <v>190</v>
      </c>
      <c r="Y102" s="40">
        <f>X102*5</f>
        <v>950</v>
      </c>
      <c r="Z102" s="33">
        <f t="shared" si="47"/>
        <v>1.3214285714285714</v>
      </c>
      <c r="AA102" s="37">
        <f t="shared" si="38"/>
        <v>6.7857142857142856</v>
      </c>
      <c r="AB102" s="70">
        <f t="shared" si="39"/>
        <v>33.928571428571431</v>
      </c>
      <c r="AC102" s="73">
        <f>W102-'Headline Stats'!$B$6</f>
        <v>7.5341346153846196</v>
      </c>
      <c r="AD102" s="34">
        <f>X102-'Headline Stats'!$B$7</f>
        <v>-34.690675241157521</v>
      </c>
      <c r="AE102" s="34">
        <f>Y102-'Headline Stats'!$B$8</f>
        <v>-135.80322580645156</v>
      </c>
      <c r="AF102" s="34">
        <f>Z102-'Headline Stats'!$B$13</f>
        <v>0.86752129146364054</v>
      </c>
      <c r="AG102" s="34">
        <f>AA102-'Headline Stats'!$B$14</f>
        <v>3.4450405140988649</v>
      </c>
      <c r="AH102" s="69">
        <f>AB102-'Headline Stats'!$B$15</f>
        <v>17.768966950056964</v>
      </c>
      <c r="AI102" s="77" t="s">
        <v>603</v>
      </c>
    </row>
    <row r="103" spans="1:35" x14ac:dyDescent="0.25">
      <c r="A103" s="21" t="s">
        <v>660</v>
      </c>
      <c r="B103" s="21" t="s">
        <v>661</v>
      </c>
      <c r="C103" s="22" t="s">
        <v>662</v>
      </c>
      <c r="D103" s="23"/>
      <c r="E103" s="24" t="s">
        <v>663</v>
      </c>
      <c r="F103" s="26" t="s">
        <v>664</v>
      </c>
      <c r="G103" s="26" t="s">
        <v>665</v>
      </c>
      <c r="H103" s="106" t="s">
        <v>24</v>
      </c>
      <c r="I103" s="81" t="s">
        <v>32</v>
      </c>
      <c r="J103" s="27" t="str">
        <f t="shared" si="31"/>
        <v>Half Moon Young People's Theatre: Main Studio</v>
      </c>
      <c r="K103" s="28">
        <f t="shared" si="49"/>
        <v>39.370078800000002</v>
      </c>
      <c r="L103" s="28">
        <f t="shared" si="49"/>
        <v>25.820210013000001</v>
      </c>
      <c r="M103" s="29">
        <f t="shared" si="35"/>
        <v>1016.5437028443591</v>
      </c>
      <c r="N103" s="23">
        <v>12</v>
      </c>
      <c r="O103" s="23">
        <v>7.87</v>
      </c>
      <c r="P103" s="111">
        <f t="shared" si="44"/>
        <v>94.44</v>
      </c>
      <c r="Q103" s="75" t="s">
        <v>28</v>
      </c>
      <c r="R103" s="23" t="s">
        <v>14</v>
      </c>
      <c r="S103" s="23" t="s">
        <v>14</v>
      </c>
      <c r="T103" s="23" t="s">
        <v>14</v>
      </c>
      <c r="U103" s="23" t="s">
        <v>28</v>
      </c>
      <c r="V103" s="95" t="s">
        <v>28</v>
      </c>
      <c r="W103" s="83">
        <f>X103/8</f>
        <v>43.75</v>
      </c>
      <c r="X103" s="32">
        <v>350</v>
      </c>
      <c r="Y103" s="50">
        <f>X103*5</f>
        <v>1750</v>
      </c>
      <c r="Z103" s="33">
        <f t="shared" si="47"/>
        <v>0.46325709445150359</v>
      </c>
      <c r="AA103" s="37">
        <f t="shared" si="38"/>
        <v>3.7060567556120287</v>
      </c>
      <c r="AB103" s="70">
        <f t="shared" si="39"/>
        <v>18.530283778060145</v>
      </c>
      <c r="AC103" s="73">
        <f>W103-'Headline Stats'!$B$6</f>
        <v>14.28413461538462</v>
      </c>
      <c r="AD103" s="34">
        <f>X103-'Headline Stats'!$B$7</f>
        <v>125.30932475884248</v>
      </c>
      <c r="AE103" s="34">
        <f>Y103-'Headline Stats'!$B$8</f>
        <v>664.19677419354844</v>
      </c>
      <c r="AF103" s="34">
        <f>Z103-'Headline Stats'!$B$13</f>
        <v>9.3498144865727939E-3</v>
      </c>
      <c r="AG103" s="34">
        <f>AA103-'Headline Stats'!$B$14</f>
        <v>0.36538298399660807</v>
      </c>
      <c r="AH103" s="69">
        <f>AB103-'Headline Stats'!$B$15</f>
        <v>2.370679299545678</v>
      </c>
      <c r="AI103" s="75" t="s">
        <v>666</v>
      </c>
    </row>
    <row r="104" spans="1:35" x14ac:dyDescent="0.25">
      <c r="A104" s="21" t="s">
        <v>660</v>
      </c>
      <c r="B104" s="21" t="s">
        <v>661</v>
      </c>
      <c r="C104" s="22" t="s">
        <v>662</v>
      </c>
      <c r="D104" s="23"/>
      <c r="E104" s="24" t="s">
        <v>663</v>
      </c>
      <c r="F104" s="26" t="s">
        <v>664</v>
      </c>
      <c r="G104" s="26" t="s">
        <v>665</v>
      </c>
      <c r="H104" s="106" t="s">
        <v>24</v>
      </c>
      <c r="I104" s="81" t="s">
        <v>564</v>
      </c>
      <c r="J104" s="27" t="str">
        <f t="shared" si="31"/>
        <v>Half Moon Young People's Theatre: Upper Studio</v>
      </c>
      <c r="K104" s="28">
        <f t="shared" si="49"/>
        <v>13.517060388000001</v>
      </c>
      <c r="L104" s="28">
        <f t="shared" si="49"/>
        <v>34.383202152000003</v>
      </c>
      <c r="M104" s="29">
        <f t="shared" ref="M104:M134" si="50">K104*L104</f>
        <v>464.75981982139564</v>
      </c>
      <c r="N104" s="23">
        <v>4.12</v>
      </c>
      <c r="O104" s="23">
        <v>10.48</v>
      </c>
      <c r="P104" s="111">
        <f t="shared" si="44"/>
        <v>43.177600000000005</v>
      </c>
      <c r="Q104" s="75" t="s">
        <v>28</v>
      </c>
      <c r="R104" s="23" t="s">
        <v>28</v>
      </c>
      <c r="S104" s="23" t="s">
        <v>28</v>
      </c>
      <c r="T104" s="23" t="s">
        <v>14</v>
      </c>
      <c r="U104" s="23" t="s">
        <v>28</v>
      </c>
      <c r="V104" s="95" t="s">
        <v>28</v>
      </c>
      <c r="W104" s="83">
        <f>X104/8</f>
        <v>25</v>
      </c>
      <c r="X104" s="32">
        <v>200</v>
      </c>
      <c r="Y104" s="32">
        <v>800</v>
      </c>
      <c r="Z104" s="33">
        <f t="shared" si="47"/>
        <v>0.57900392796264721</v>
      </c>
      <c r="AA104" s="37">
        <f t="shared" si="38"/>
        <v>4.6320314237011777</v>
      </c>
      <c r="AB104" s="70">
        <f t="shared" si="39"/>
        <v>18.528125694804711</v>
      </c>
      <c r="AC104" s="73">
        <f>W104-'Headline Stats'!$B$6</f>
        <v>-4.4658653846153804</v>
      </c>
      <c r="AD104" s="34">
        <f>X104-'Headline Stats'!$B$7</f>
        <v>-24.690675241157521</v>
      </c>
      <c r="AE104" s="34">
        <f>Y104-'Headline Stats'!$B$8</f>
        <v>-285.80322580645156</v>
      </c>
      <c r="AF104" s="34">
        <f>Z104-'Headline Stats'!$B$13</f>
        <v>0.12509664799771641</v>
      </c>
      <c r="AG104" s="34">
        <f>AA104-'Headline Stats'!$B$14</f>
        <v>1.291357652085757</v>
      </c>
      <c r="AH104" s="69">
        <f>AB104-'Headline Stats'!$B$15</f>
        <v>2.3685212162902438</v>
      </c>
      <c r="AI104" s="75" t="s">
        <v>667</v>
      </c>
    </row>
    <row r="105" spans="1:35" x14ac:dyDescent="0.25">
      <c r="A105" s="21" t="s">
        <v>660</v>
      </c>
      <c r="B105" s="21" t="s">
        <v>661</v>
      </c>
      <c r="C105" s="22" t="s">
        <v>662</v>
      </c>
      <c r="D105" s="23"/>
      <c r="E105" s="24" t="s">
        <v>663</v>
      </c>
      <c r="F105" s="26" t="s">
        <v>664</v>
      </c>
      <c r="G105" s="26" t="s">
        <v>665</v>
      </c>
      <c r="H105" s="106" t="s">
        <v>24</v>
      </c>
      <c r="I105" s="81" t="s">
        <v>81</v>
      </c>
      <c r="J105" s="27" t="str">
        <f t="shared" si="31"/>
        <v>Half Moon Young People's Theatre: Red Room</v>
      </c>
      <c r="K105" s="28">
        <f t="shared" si="49"/>
        <v>14.829396348</v>
      </c>
      <c r="L105" s="28">
        <f t="shared" si="49"/>
        <v>18.864829425</v>
      </c>
      <c r="M105" s="29">
        <f t="shared" si="50"/>
        <v>279.75403258073794</v>
      </c>
      <c r="N105" s="23">
        <v>4.5199999999999996</v>
      </c>
      <c r="O105" s="23">
        <v>5.75</v>
      </c>
      <c r="P105" s="111">
        <f t="shared" si="44"/>
        <v>25.99</v>
      </c>
      <c r="Q105" s="75" t="s">
        <v>28</v>
      </c>
      <c r="R105" s="23" t="s">
        <v>28</v>
      </c>
      <c r="S105" s="23" t="s">
        <v>28</v>
      </c>
      <c r="T105" s="23" t="s">
        <v>28</v>
      </c>
      <c r="U105" s="23" t="s">
        <v>28</v>
      </c>
      <c r="V105" s="95" t="s">
        <v>28</v>
      </c>
      <c r="W105" s="83">
        <f>X105/8</f>
        <v>12.5</v>
      </c>
      <c r="X105" s="32">
        <v>100</v>
      </c>
      <c r="Y105" s="50">
        <f>X105*5</f>
        <v>500</v>
      </c>
      <c r="Z105" s="33">
        <f t="shared" si="47"/>
        <v>0.4809542131589073</v>
      </c>
      <c r="AA105" s="37">
        <f t="shared" si="38"/>
        <v>3.8476337052712584</v>
      </c>
      <c r="AB105" s="70">
        <f t="shared" si="39"/>
        <v>19.238168526356294</v>
      </c>
      <c r="AC105" s="73">
        <f>W105-'Headline Stats'!$B$6</f>
        <v>-16.96586538461538</v>
      </c>
      <c r="AD105" s="34">
        <f>X105-'Headline Stats'!$B$7</f>
        <v>-124.69067524115752</v>
      </c>
      <c r="AE105" s="34">
        <f>Y105-'Headline Stats'!$B$8</f>
        <v>-585.80322580645156</v>
      </c>
      <c r="AF105" s="34">
        <f>Z105-'Headline Stats'!$B$13</f>
        <v>2.7046933193976497E-2</v>
      </c>
      <c r="AG105" s="34">
        <f>AA105-'Headline Stats'!$B$14</f>
        <v>0.50695993365583769</v>
      </c>
      <c r="AH105" s="69">
        <f>AB105-'Headline Stats'!$B$15</f>
        <v>3.0785640478418266</v>
      </c>
      <c r="AI105" s="75" t="s">
        <v>668</v>
      </c>
    </row>
    <row r="106" spans="1:35" x14ac:dyDescent="0.25">
      <c r="A106" s="41" t="s">
        <v>299</v>
      </c>
      <c r="B106" s="41" t="s">
        <v>300</v>
      </c>
      <c r="C106" s="41" t="s">
        <v>301</v>
      </c>
      <c r="D106" s="41"/>
      <c r="E106" s="41" t="s">
        <v>302</v>
      </c>
      <c r="F106" s="25" t="s">
        <v>303</v>
      </c>
      <c r="G106" s="25" t="s">
        <v>304</v>
      </c>
      <c r="H106" s="105"/>
      <c r="I106" s="77" t="s">
        <v>386</v>
      </c>
      <c r="J106" s="27" t="str">
        <f t="shared" si="31"/>
        <v>Hampstead Theatre: Rehearsal Room</v>
      </c>
      <c r="K106" s="44">
        <f t="shared" si="49"/>
        <v>33.464566980000001</v>
      </c>
      <c r="L106" s="44">
        <f t="shared" si="49"/>
        <v>36.089238899999998</v>
      </c>
      <c r="M106" s="44">
        <f t="shared" si="50"/>
        <v>1207.7107524262715</v>
      </c>
      <c r="N106" s="41">
        <v>10.199999999999999</v>
      </c>
      <c r="O106" s="41">
        <v>11</v>
      </c>
      <c r="P106" s="113">
        <f t="shared" si="44"/>
        <v>112.19999999999999</v>
      </c>
      <c r="Q106" s="77" t="s">
        <v>14</v>
      </c>
      <c r="R106" s="41" t="s">
        <v>28</v>
      </c>
      <c r="S106" s="41" t="s">
        <v>28</v>
      </c>
      <c r="T106" s="41" t="s">
        <v>28</v>
      </c>
      <c r="U106" s="41" t="s">
        <v>28</v>
      </c>
      <c r="V106" s="94" t="s">
        <v>14</v>
      </c>
      <c r="W106" s="84">
        <f>X106/8</f>
        <v>31.25</v>
      </c>
      <c r="X106" s="36">
        <v>250</v>
      </c>
      <c r="Y106" s="40">
        <f>X106*5</f>
        <v>1250</v>
      </c>
      <c r="Z106" s="33">
        <f t="shared" si="47"/>
        <v>0.27852049910873444</v>
      </c>
      <c r="AA106" s="37">
        <f t="shared" si="38"/>
        <v>2.2281639928698755</v>
      </c>
      <c r="AB106" s="70">
        <f t="shared" si="39"/>
        <v>11.140819964349378</v>
      </c>
      <c r="AC106" s="73">
        <f>W106-'Headline Stats'!$B$6</f>
        <v>1.7841346153846196</v>
      </c>
      <c r="AD106" s="34">
        <f>X106-'Headline Stats'!$B$7</f>
        <v>25.309324758842479</v>
      </c>
      <c r="AE106" s="34">
        <f>Y106-'Headline Stats'!$B$8</f>
        <v>164.19677419354844</v>
      </c>
      <c r="AF106" s="34">
        <f>Z106-'Headline Stats'!$B$13</f>
        <v>-0.17538678085619636</v>
      </c>
      <c r="AG106" s="34">
        <f>AA106-'Headline Stats'!$B$14</f>
        <v>-1.1125097787455451</v>
      </c>
      <c r="AH106" s="69">
        <f>AB106-'Headline Stats'!$B$15</f>
        <v>-5.0187845141650893</v>
      </c>
      <c r="AI106" s="77" t="s">
        <v>672</v>
      </c>
    </row>
    <row r="107" spans="1:35" x14ac:dyDescent="0.25">
      <c r="A107" s="41" t="s">
        <v>305</v>
      </c>
      <c r="B107" s="41" t="s">
        <v>306</v>
      </c>
      <c r="C107" s="41" t="s">
        <v>307</v>
      </c>
      <c r="D107" s="41"/>
      <c r="E107" s="41" t="s">
        <v>308</v>
      </c>
      <c r="F107" s="25" t="s">
        <v>309</v>
      </c>
      <c r="G107" s="25" t="s">
        <v>310</v>
      </c>
      <c r="H107" s="105" t="s">
        <v>24</v>
      </c>
      <c r="I107" s="77" t="s">
        <v>321</v>
      </c>
      <c r="J107" s="27" t="str">
        <f t="shared" si="31"/>
        <v>Heythrop College: Loyola Hall</v>
      </c>
      <c r="K107" s="41"/>
      <c r="L107" s="41"/>
      <c r="M107" s="44">
        <f t="shared" si="50"/>
        <v>0</v>
      </c>
      <c r="N107" s="41">
        <v>20</v>
      </c>
      <c r="O107" s="41">
        <v>10</v>
      </c>
      <c r="P107" s="113">
        <f t="shared" si="44"/>
        <v>200</v>
      </c>
      <c r="Q107" s="77" t="s">
        <v>28</v>
      </c>
      <c r="R107" s="41" t="s">
        <v>28</v>
      </c>
      <c r="S107" s="41" t="s">
        <v>28</v>
      </c>
      <c r="T107" s="41" t="s">
        <v>28</v>
      </c>
      <c r="U107" s="41" t="s">
        <v>28</v>
      </c>
      <c r="V107" s="94" t="s">
        <v>28</v>
      </c>
      <c r="W107" s="84">
        <f>X107/8</f>
        <v>62.5</v>
      </c>
      <c r="X107" s="36">
        <v>500</v>
      </c>
      <c r="Y107" s="40">
        <f>X107*5</f>
        <v>2500</v>
      </c>
      <c r="Z107" s="33">
        <f t="shared" si="47"/>
        <v>0.3125</v>
      </c>
      <c r="AA107" s="37">
        <f t="shared" si="38"/>
        <v>2.5</v>
      </c>
      <c r="AB107" s="70">
        <f t="shared" si="39"/>
        <v>12.5</v>
      </c>
      <c r="AC107" s="73">
        <f>W107-'Headline Stats'!$B$6</f>
        <v>33.034134615384616</v>
      </c>
      <c r="AD107" s="34">
        <f>X107-'Headline Stats'!$B$7</f>
        <v>275.30932475884248</v>
      </c>
      <c r="AE107" s="34">
        <f>Y107-'Headline Stats'!$B$8</f>
        <v>1414.1967741935484</v>
      </c>
      <c r="AF107" s="34">
        <f>Z107-'Headline Stats'!$B$13</f>
        <v>-0.1414072799649308</v>
      </c>
      <c r="AG107" s="34">
        <f>AA107-'Headline Stats'!$B$14</f>
        <v>-0.84067377161542067</v>
      </c>
      <c r="AH107" s="69">
        <f>AB107-'Headline Stats'!$B$15</f>
        <v>-3.659604478514467</v>
      </c>
      <c r="AI107" s="77"/>
    </row>
    <row r="108" spans="1:35" x14ac:dyDescent="0.25">
      <c r="A108" s="41" t="s">
        <v>311</v>
      </c>
      <c r="B108" s="41" t="s">
        <v>312</v>
      </c>
      <c r="C108" s="41" t="s">
        <v>313</v>
      </c>
      <c r="D108" s="41"/>
      <c r="E108" s="41" t="s">
        <v>314</v>
      </c>
      <c r="F108" s="25" t="s">
        <v>315</v>
      </c>
      <c r="G108" s="25" t="s">
        <v>316</v>
      </c>
      <c r="H108" s="105" t="s">
        <v>317</v>
      </c>
      <c r="I108" s="77" t="s">
        <v>318</v>
      </c>
      <c r="J108" s="27" t="str">
        <f t="shared" si="31"/>
        <v>Holly Lodge Community Centre: Community Centre Hall</v>
      </c>
      <c r="K108" s="44">
        <f>N108*3.2808399</f>
        <v>29.527559100000001</v>
      </c>
      <c r="L108" s="44">
        <f>O108*3.2808399</f>
        <v>29.527559100000001</v>
      </c>
      <c r="M108" s="44">
        <f t="shared" si="50"/>
        <v>871.87674640399291</v>
      </c>
      <c r="N108" s="41">
        <v>9</v>
      </c>
      <c r="O108" s="41">
        <v>9</v>
      </c>
      <c r="P108" s="112">
        <f t="shared" si="44"/>
        <v>81</v>
      </c>
      <c r="Q108" s="77" t="s">
        <v>28</v>
      </c>
      <c r="R108" s="41" t="s">
        <v>28</v>
      </c>
      <c r="S108" s="41" t="s">
        <v>28</v>
      </c>
      <c r="T108" s="41" t="s">
        <v>28</v>
      </c>
      <c r="U108" s="41" t="s">
        <v>28</v>
      </c>
      <c r="V108" s="94" t="s">
        <v>28</v>
      </c>
      <c r="W108" s="85">
        <v>30</v>
      </c>
      <c r="X108" s="40">
        <f>W108*8</f>
        <v>240</v>
      </c>
      <c r="Y108" s="40">
        <f>X108*5</f>
        <v>1200</v>
      </c>
      <c r="Z108" s="33">
        <f t="shared" si="47"/>
        <v>0.37037037037037035</v>
      </c>
      <c r="AA108" s="37">
        <f t="shared" si="38"/>
        <v>2.9629629629629628</v>
      </c>
      <c r="AB108" s="70">
        <f t="shared" si="39"/>
        <v>14.814814814814815</v>
      </c>
      <c r="AC108" s="73">
        <f>W108-'Headline Stats'!$B$6</f>
        <v>0.53413461538461959</v>
      </c>
      <c r="AD108" s="34">
        <f>X108-'Headline Stats'!$B$7</f>
        <v>15.309324758842479</v>
      </c>
      <c r="AE108" s="34">
        <f>Y108-'Headline Stats'!$B$8</f>
        <v>114.19677419354844</v>
      </c>
      <c r="AF108" s="34">
        <f>Z108-'Headline Stats'!$B$13</f>
        <v>-8.3536909594560449E-2</v>
      </c>
      <c r="AG108" s="34">
        <f>AA108-'Headline Stats'!$B$14</f>
        <v>-0.37771080865245787</v>
      </c>
      <c r="AH108" s="69">
        <f>AB108-'Headline Stats'!$B$15</f>
        <v>-1.3447896636996521</v>
      </c>
      <c r="AI108" s="77" t="s">
        <v>319</v>
      </c>
    </row>
    <row r="109" spans="1:35" x14ac:dyDescent="0.25">
      <c r="A109" s="41" t="s">
        <v>322</v>
      </c>
      <c r="B109" s="41" t="s">
        <v>323</v>
      </c>
      <c r="C109" s="41" t="s">
        <v>415</v>
      </c>
      <c r="D109" s="41"/>
      <c r="E109" s="52" t="s">
        <v>416</v>
      </c>
      <c r="F109" s="25" t="s">
        <v>414</v>
      </c>
      <c r="G109" s="25" t="s">
        <v>413</v>
      </c>
      <c r="H109" s="105" t="s">
        <v>24</v>
      </c>
      <c r="I109" s="77" t="s">
        <v>135</v>
      </c>
      <c r="J109" s="27" t="str">
        <f t="shared" si="31"/>
        <v>Holy Trinity W6: Upper Hall</v>
      </c>
      <c r="K109" s="44">
        <f t="shared" ref="K109:L114" si="51">N109*3.2808399</f>
        <v>45.931758600000002</v>
      </c>
      <c r="L109" s="44">
        <f t="shared" si="51"/>
        <v>18.044619449999999</v>
      </c>
      <c r="M109" s="44">
        <f t="shared" si="50"/>
        <v>828.82110460626473</v>
      </c>
      <c r="N109" s="41">
        <v>14</v>
      </c>
      <c r="O109" s="41">
        <v>5.5</v>
      </c>
      <c r="P109" s="113">
        <f t="shared" ref="P109:P135" si="52">N109*O109</f>
        <v>77</v>
      </c>
      <c r="Q109" s="77" t="s">
        <v>14</v>
      </c>
      <c r="R109" s="41" t="s">
        <v>28</v>
      </c>
      <c r="S109" s="41" t="s">
        <v>14</v>
      </c>
      <c r="T109" s="41" t="s">
        <v>28</v>
      </c>
      <c r="U109" s="41" t="s">
        <v>28</v>
      </c>
      <c r="V109" s="94" t="s">
        <v>28</v>
      </c>
      <c r="W109" s="84">
        <f t="shared" ref="W109:W114" si="53">X109/8</f>
        <v>25</v>
      </c>
      <c r="X109" s="36">
        <v>200</v>
      </c>
      <c r="Y109" s="40">
        <f t="shared" ref="Y109:Y131" si="54">X109*5</f>
        <v>1000</v>
      </c>
      <c r="Z109" s="33">
        <f t="shared" ref="Z109:Z135" si="55">W109/P109</f>
        <v>0.32467532467532467</v>
      </c>
      <c r="AA109" s="37">
        <f t="shared" ref="AA109:AA135" si="56">X109/P109</f>
        <v>2.5974025974025974</v>
      </c>
      <c r="AB109" s="70">
        <f t="shared" ref="AB109:AB135" si="57">Y109/P109</f>
        <v>12.987012987012987</v>
      </c>
      <c r="AC109" s="73">
        <f>W109-'Headline Stats'!$B$6</f>
        <v>-4.4658653846153804</v>
      </c>
      <c r="AD109" s="34">
        <f>X109-'Headline Stats'!$B$7</f>
        <v>-24.690675241157521</v>
      </c>
      <c r="AE109" s="34">
        <f>Y109-'Headline Stats'!$B$8</f>
        <v>-85.803225806451564</v>
      </c>
      <c r="AF109" s="34">
        <f>Z109-'Headline Stats'!$B$13</f>
        <v>-0.12923195528960613</v>
      </c>
      <c r="AG109" s="34">
        <f>AA109-'Headline Stats'!$B$14</f>
        <v>-0.74327117421282329</v>
      </c>
      <c r="AH109" s="69">
        <f>AB109-'Headline Stats'!$B$15</f>
        <v>-3.1725914915014801</v>
      </c>
      <c r="AI109" s="77" t="s">
        <v>417</v>
      </c>
    </row>
    <row r="110" spans="1:35" x14ac:dyDescent="0.25">
      <c r="A110" s="41" t="s">
        <v>322</v>
      </c>
      <c r="B110" s="41" t="s">
        <v>323</v>
      </c>
      <c r="C110" s="41" t="s">
        <v>415</v>
      </c>
      <c r="D110" s="41"/>
      <c r="E110" s="52" t="s">
        <v>416</v>
      </c>
      <c r="F110" s="25" t="s">
        <v>414</v>
      </c>
      <c r="G110" s="25" t="s">
        <v>413</v>
      </c>
      <c r="H110" s="105" t="s">
        <v>24</v>
      </c>
      <c r="I110" s="77" t="s">
        <v>197</v>
      </c>
      <c r="J110" s="27" t="str">
        <f t="shared" si="31"/>
        <v>Holy Trinity W6: Main Hall</v>
      </c>
      <c r="K110" s="44">
        <f t="shared" si="51"/>
        <v>45.931758600000002</v>
      </c>
      <c r="L110" s="44">
        <f t="shared" si="51"/>
        <v>29.527559100000001</v>
      </c>
      <c r="M110" s="44">
        <f t="shared" si="50"/>
        <v>1356.2527166284333</v>
      </c>
      <c r="N110" s="41">
        <v>14</v>
      </c>
      <c r="O110" s="41">
        <v>9</v>
      </c>
      <c r="P110" s="113">
        <f t="shared" si="52"/>
        <v>126</v>
      </c>
      <c r="Q110" s="77" t="s">
        <v>14</v>
      </c>
      <c r="R110" s="41" t="s">
        <v>28</v>
      </c>
      <c r="S110" s="41" t="s">
        <v>14</v>
      </c>
      <c r="T110" s="41" t="s">
        <v>28</v>
      </c>
      <c r="U110" s="41" t="s">
        <v>28</v>
      </c>
      <c r="V110" s="94" t="s">
        <v>28</v>
      </c>
      <c r="W110" s="84">
        <f t="shared" si="53"/>
        <v>37.5</v>
      </c>
      <c r="X110" s="36">
        <v>300</v>
      </c>
      <c r="Y110" s="40">
        <f t="shared" si="54"/>
        <v>1500</v>
      </c>
      <c r="Z110" s="33">
        <f t="shared" si="55"/>
        <v>0.29761904761904762</v>
      </c>
      <c r="AA110" s="37">
        <f t="shared" si="56"/>
        <v>2.3809523809523809</v>
      </c>
      <c r="AB110" s="70">
        <f t="shared" si="57"/>
        <v>11.904761904761905</v>
      </c>
      <c r="AC110" s="73">
        <f>W110-'Headline Stats'!$B$6</f>
        <v>8.0341346153846196</v>
      </c>
      <c r="AD110" s="34">
        <f>X110-'Headline Stats'!$B$7</f>
        <v>75.309324758842479</v>
      </c>
      <c r="AE110" s="34">
        <f>Y110-'Headline Stats'!$B$8</f>
        <v>414.19677419354844</v>
      </c>
      <c r="AF110" s="34">
        <f>Z110-'Headline Stats'!$B$13</f>
        <v>-0.15628823234588318</v>
      </c>
      <c r="AG110" s="34">
        <f>AA110-'Headline Stats'!$B$14</f>
        <v>-0.95972139066303974</v>
      </c>
      <c r="AH110" s="69">
        <f>AB110-'Headline Stats'!$B$15</f>
        <v>-4.2548425737525619</v>
      </c>
      <c r="AI110" s="77"/>
    </row>
    <row r="111" spans="1:35" x14ac:dyDescent="0.25">
      <c r="A111" s="41" t="s">
        <v>322</v>
      </c>
      <c r="B111" s="41" t="s">
        <v>323</v>
      </c>
      <c r="C111" s="41" t="s">
        <v>415</v>
      </c>
      <c r="D111" s="41"/>
      <c r="E111" s="52" t="s">
        <v>416</v>
      </c>
      <c r="F111" s="25" t="s">
        <v>414</v>
      </c>
      <c r="G111" s="25" t="s">
        <v>413</v>
      </c>
      <c r="H111" s="105" t="s">
        <v>24</v>
      </c>
      <c r="I111" s="77" t="s">
        <v>418</v>
      </c>
      <c r="J111" s="27" t="str">
        <f t="shared" si="31"/>
        <v>Holy Trinity W6: Carini Room</v>
      </c>
      <c r="K111" s="44">
        <f t="shared" si="51"/>
        <v>13.123359600000001</v>
      </c>
      <c r="L111" s="44">
        <f t="shared" si="51"/>
        <v>18.044619449999999</v>
      </c>
      <c r="M111" s="44">
        <f t="shared" si="50"/>
        <v>236.80602988750422</v>
      </c>
      <c r="N111" s="41">
        <v>4</v>
      </c>
      <c r="O111" s="41">
        <v>5.5</v>
      </c>
      <c r="P111" s="113">
        <f t="shared" si="52"/>
        <v>22</v>
      </c>
      <c r="Q111" s="77" t="s">
        <v>14</v>
      </c>
      <c r="R111" s="41" t="s">
        <v>28</v>
      </c>
      <c r="S111" s="41" t="s">
        <v>14</v>
      </c>
      <c r="T111" s="41" t="s">
        <v>28</v>
      </c>
      <c r="U111" s="41" t="s">
        <v>28</v>
      </c>
      <c r="V111" s="94" t="s">
        <v>28</v>
      </c>
      <c r="W111" s="84">
        <f t="shared" si="53"/>
        <v>12.5</v>
      </c>
      <c r="X111" s="36">
        <v>100</v>
      </c>
      <c r="Y111" s="40">
        <f t="shared" si="54"/>
        <v>500</v>
      </c>
      <c r="Z111" s="33">
        <f t="shared" si="55"/>
        <v>0.56818181818181823</v>
      </c>
      <c r="AA111" s="37">
        <f t="shared" si="56"/>
        <v>4.5454545454545459</v>
      </c>
      <c r="AB111" s="70">
        <f t="shared" si="57"/>
        <v>22.727272727272727</v>
      </c>
      <c r="AC111" s="73">
        <f>W111-'Headline Stats'!$B$6</f>
        <v>-16.96586538461538</v>
      </c>
      <c r="AD111" s="34">
        <f>X111-'Headline Stats'!$B$7</f>
        <v>-124.69067524115752</v>
      </c>
      <c r="AE111" s="34">
        <f>Y111-'Headline Stats'!$B$8</f>
        <v>-585.80322580645156</v>
      </c>
      <c r="AF111" s="34">
        <f>Z111-'Headline Stats'!$B$13</f>
        <v>0.11427453821688743</v>
      </c>
      <c r="AG111" s="34">
        <f>AA111-'Headline Stats'!$B$14</f>
        <v>1.2047807738391252</v>
      </c>
      <c r="AH111" s="69">
        <f>AB111-'Headline Stats'!$B$15</f>
        <v>6.5676682487582596</v>
      </c>
      <c r="AI111" s="77"/>
    </row>
    <row r="112" spans="1:35" x14ac:dyDescent="0.25">
      <c r="A112" s="41" t="s">
        <v>324</v>
      </c>
      <c r="B112" s="41" t="s">
        <v>325</v>
      </c>
      <c r="C112" s="41" t="s">
        <v>326</v>
      </c>
      <c r="D112" s="41"/>
      <c r="E112" s="41" t="s">
        <v>327</v>
      </c>
      <c r="F112" s="25" t="s">
        <v>328</v>
      </c>
      <c r="G112" s="25" t="s">
        <v>329</v>
      </c>
      <c r="H112" s="105" t="s">
        <v>24</v>
      </c>
      <c r="I112" s="77" t="s">
        <v>113</v>
      </c>
      <c r="J112" s="27" t="str">
        <f t="shared" si="31"/>
        <v>Hoxton Hall: Theatre</v>
      </c>
      <c r="K112" s="44">
        <f t="shared" si="51"/>
        <v>26.246719200000001</v>
      </c>
      <c r="L112" s="44">
        <f t="shared" si="51"/>
        <v>12.795275610000001</v>
      </c>
      <c r="M112" s="44">
        <f t="shared" si="50"/>
        <v>335.83400602227874</v>
      </c>
      <c r="N112" s="41">
        <v>8</v>
      </c>
      <c r="O112" s="41">
        <v>3.9</v>
      </c>
      <c r="P112" s="113">
        <f t="shared" si="52"/>
        <v>31.2</v>
      </c>
      <c r="Q112" s="77" t="s">
        <v>28</v>
      </c>
      <c r="R112" s="41" t="s">
        <v>28</v>
      </c>
      <c r="S112" s="41" t="s">
        <v>14</v>
      </c>
      <c r="T112" s="41" t="s">
        <v>14</v>
      </c>
      <c r="U112" s="41" t="s">
        <v>28</v>
      </c>
      <c r="V112" s="94" t="s">
        <v>28</v>
      </c>
      <c r="W112" s="84">
        <f t="shared" si="53"/>
        <v>84.375</v>
      </c>
      <c r="X112" s="36">
        <v>675</v>
      </c>
      <c r="Y112" s="40">
        <f t="shared" si="54"/>
        <v>3375</v>
      </c>
      <c r="Z112" s="33">
        <f t="shared" si="55"/>
        <v>2.7043269230769234</v>
      </c>
      <c r="AA112" s="37">
        <f t="shared" si="56"/>
        <v>21.634615384615387</v>
      </c>
      <c r="AB112" s="70">
        <f t="shared" si="57"/>
        <v>108.17307692307692</v>
      </c>
      <c r="AC112" s="73">
        <f>W112-'Headline Stats'!$B$6</f>
        <v>54.909134615384616</v>
      </c>
      <c r="AD112" s="34">
        <f>X112-'Headline Stats'!$B$7</f>
        <v>450.30932475884248</v>
      </c>
      <c r="AE112" s="34">
        <f>Y112-'Headline Stats'!$B$8</f>
        <v>2289.1967741935487</v>
      </c>
      <c r="AF112" s="34">
        <f>Z112-'Headline Stats'!$B$13</f>
        <v>2.2504196431119925</v>
      </c>
      <c r="AG112" s="34">
        <f>AA112-'Headline Stats'!$B$14</f>
        <v>18.293941612999966</v>
      </c>
      <c r="AH112" s="69">
        <f>AB112-'Headline Stats'!$B$15</f>
        <v>92.013472444562453</v>
      </c>
      <c r="AI112" s="77"/>
    </row>
    <row r="113" spans="1:35" x14ac:dyDescent="0.25">
      <c r="A113" s="41" t="s">
        <v>324</v>
      </c>
      <c r="B113" s="41" t="s">
        <v>325</v>
      </c>
      <c r="C113" s="41" t="s">
        <v>326</v>
      </c>
      <c r="D113" s="41"/>
      <c r="E113" s="41" t="s">
        <v>327</v>
      </c>
      <c r="F113" s="25" t="s">
        <v>328</v>
      </c>
      <c r="G113" s="25" t="s">
        <v>329</v>
      </c>
      <c r="H113" s="105" t="s">
        <v>24</v>
      </c>
      <c r="I113" s="77" t="s">
        <v>330</v>
      </c>
      <c r="J113" s="27" t="str">
        <f t="shared" si="31"/>
        <v>Hoxton Hall: May Scott Studio</v>
      </c>
      <c r="K113" s="44">
        <f t="shared" si="51"/>
        <v>20.997375360000003</v>
      </c>
      <c r="L113" s="44">
        <f t="shared" si="51"/>
        <v>31.988189025</v>
      </c>
      <c r="M113" s="44">
        <f t="shared" si="50"/>
        <v>671.66801204455749</v>
      </c>
      <c r="N113" s="41">
        <v>6.4</v>
      </c>
      <c r="O113" s="41">
        <v>9.75</v>
      </c>
      <c r="P113" s="113">
        <f t="shared" si="52"/>
        <v>62.400000000000006</v>
      </c>
      <c r="Q113" s="77" t="s">
        <v>28</v>
      </c>
      <c r="R113" s="41" t="s">
        <v>28</v>
      </c>
      <c r="S113" s="41" t="s">
        <v>28</v>
      </c>
      <c r="T113" s="41" t="s">
        <v>28</v>
      </c>
      <c r="U113" s="41" t="s">
        <v>28</v>
      </c>
      <c r="V113" s="94" t="s">
        <v>28</v>
      </c>
      <c r="W113" s="84">
        <f t="shared" si="53"/>
        <v>17.5</v>
      </c>
      <c r="X113" s="36">
        <v>140</v>
      </c>
      <c r="Y113" s="40">
        <f t="shared" si="54"/>
        <v>700</v>
      </c>
      <c r="Z113" s="33">
        <f t="shared" si="55"/>
        <v>0.2804487179487179</v>
      </c>
      <c r="AA113" s="37">
        <f t="shared" si="56"/>
        <v>2.2435897435897432</v>
      </c>
      <c r="AB113" s="70">
        <f t="shared" si="57"/>
        <v>11.217948717948717</v>
      </c>
      <c r="AC113" s="73">
        <f>W113-'Headline Stats'!$B$6</f>
        <v>-11.96586538461538</v>
      </c>
      <c r="AD113" s="34">
        <f>X113-'Headline Stats'!$B$7</f>
        <v>-84.690675241157521</v>
      </c>
      <c r="AE113" s="34">
        <f>Y113-'Headline Stats'!$B$8</f>
        <v>-385.80322580645156</v>
      </c>
      <c r="AF113" s="34">
        <f>Z113-'Headline Stats'!$B$13</f>
        <v>-0.1734585620162129</v>
      </c>
      <c r="AG113" s="34">
        <f>AA113-'Headline Stats'!$B$14</f>
        <v>-1.0970840280256775</v>
      </c>
      <c r="AH113" s="69">
        <f>AB113-'Headline Stats'!$B$15</f>
        <v>-4.9416557605657498</v>
      </c>
      <c r="AI113" s="77"/>
    </row>
    <row r="114" spans="1:35" x14ac:dyDescent="0.25">
      <c r="A114" s="41" t="s">
        <v>324</v>
      </c>
      <c r="B114" s="41" t="s">
        <v>325</v>
      </c>
      <c r="C114" s="41" t="s">
        <v>326</v>
      </c>
      <c r="D114" s="41"/>
      <c r="E114" s="41" t="s">
        <v>327</v>
      </c>
      <c r="F114" s="25" t="s">
        <v>328</v>
      </c>
      <c r="G114" s="25" t="s">
        <v>329</v>
      </c>
      <c r="H114" s="105" t="s">
        <v>24</v>
      </c>
      <c r="I114" s="77" t="s">
        <v>331</v>
      </c>
      <c r="J114" s="27" t="str">
        <f t="shared" si="31"/>
        <v>Hoxton Hall: Palmer Room</v>
      </c>
      <c r="K114" s="44">
        <f t="shared" si="51"/>
        <v>21.981627330000002</v>
      </c>
      <c r="L114" s="44">
        <f t="shared" si="51"/>
        <v>27.985564347</v>
      </c>
      <c r="M114" s="44">
        <f t="shared" si="50"/>
        <v>615.16824609548883</v>
      </c>
      <c r="N114" s="41">
        <v>6.7</v>
      </c>
      <c r="O114" s="41">
        <v>8.5299999999999994</v>
      </c>
      <c r="P114" s="113">
        <f t="shared" si="52"/>
        <v>57.150999999999996</v>
      </c>
      <c r="Q114" s="77" t="s">
        <v>28</v>
      </c>
      <c r="R114" s="41" t="s">
        <v>28</v>
      </c>
      <c r="S114" s="41" t="s">
        <v>28</v>
      </c>
      <c r="T114" s="41" t="s">
        <v>28</v>
      </c>
      <c r="U114" s="41" t="s">
        <v>28</v>
      </c>
      <c r="V114" s="94" t="s">
        <v>28</v>
      </c>
      <c r="W114" s="84">
        <f t="shared" si="53"/>
        <v>17.5</v>
      </c>
      <c r="X114" s="36">
        <v>140</v>
      </c>
      <c r="Y114" s="40">
        <f t="shared" si="54"/>
        <v>700</v>
      </c>
      <c r="Z114" s="33">
        <f t="shared" si="55"/>
        <v>0.30620636559290304</v>
      </c>
      <c r="AA114" s="37">
        <f t="shared" si="56"/>
        <v>2.4496509247432243</v>
      </c>
      <c r="AB114" s="70">
        <f t="shared" si="57"/>
        <v>12.248254623716122</v>
      </c>
      <c r="AC114" s="73">
        <f>W114-'Headline Stats'!$B$6</f>
        <v>-11.96586538461538</v>
      </c>
      <c r="AD114" s="34">
        <f>X114-'Headline Stats'!$B$7</f>
        <v>-84.690675241157521</v>
      </c>
      <c r="AE114" s="34">
        <f>Y114-'Headline Stats'!$B$8</f>
        <v>-385.80322580645156</v>
      </c>
      <c r="AF114" s="34">
        <f>Z114-'Headline Stats'!$B$13</f>
        <v>-0.14770091437202776</v>
      </c>
      <c r="AG114" s="34">
        <f>AA114-'Headline Stats'!$B$14</f>
        <v>-0.89102284687219635</v>
      </c>
      <c r="AH114" s="69">
        <f>AB114-'Headline Stats'!$B$15</f>
        <v>-3.9113498547983454</v>
      </c>
      <c r="AI114" s="77"/>
    </row>
    <row r="115" spans="1:35" x14ac:dyDescent="0.25">
      <c r="A115" s="27" t="s">
        <v>613</v>
      </c>
      <c r="B115" s="27" t="s">
        <v>8</v>
      </c>
      <c r="C115" s="27" t="s">
        <v>9</v>
      </c>
      <c r="D115" s="26" t="s">
        <v>37</v>
      </c>
      <c r="E115" s="27" t="s">
        <v>10</v>
      </c>
      <c r="F115" s="26" t="s">
        <v>11</v>
      </c>
      <c r="G115" s="27" t="s">
        <v>7</v>
      </c>
      <c r="H115" s="103" t="s">
        <v>24</v>
      </c>
      <c r="I115" s="76" t="s">
        <v>12</v>
      </c>
      <c r="J115" s="27" t="str">
        <f t="shared" si="31"/>
        <v>Identity Rehearsal and Performance Studios: Mandela Studio</v>
      </c>
      <c r="K115" s="27">
        <v>32</v>
      </c>
      <c r="L115" s="27">
        <v>19</v>
      </c>
      <c r="M115" s="35">
        <f t="shared" si="50"/>
        <v>608</v>
      </c>
      <c r="N115" s="27">
        <v>9.8000000000000007</v>
      </c>
      <c r="O115" s="27">
        <v>5.8</v>
      </c>
      <c r="P115" s="112">
        <f t="shared" si="52"/>
        <v>56.84</v>
      </c>
      <c r="Q115" s="76" t="s">
        <v>14</v>
      </c>
      <c r="R115" s="42" t="s">
        <v>14</v>
      </c>
      <c r="S115" s="42" t="s">
        <v>28</v>
      </c>
      <c r="T115" s="42" t="s">
        <v>28</v>
      </c>
      <c r="U115" s="42" t="s">
        <v>28</v>
      </c>
      <c r="V115" s="97" t="s">
        <v>28</v>
      </c>
      <c r="W115" s="85">
        <v>20</v>
      </c>
      <c r="X115" s="36">
        <v>140</v>
      </c>
      <c r="Y115" s="40">
        <f t="shared" si="54"/>
        <v>700</v>
      </c>
      <c r="Z115" s="33">
        <f t="shared" si="55"/>
        <v>0.35186488388458831</v>
      </c>
      <c r="AA115" s="37">
        <f t="shared" si="56"/>
        <v>2.4630541871921179</v>
      </c>
      <c r="AB115" s="70">
        <f t="shared" si="57"/>
        <v>12.315270935960591</v>
      </c>
      <c r="AC115" s="73">
        <f>W115-'Headline Stats'!$B$6</f>
        <v>-9.4658653846153804</v>
      </c>
      <c r="AD115" s="34">
        <f>X115-'Headline Stats'!$B$7</f>
        <v>-84.690675241157521</v>
      </c>
      <c r="AE115" s="34">
        <f>Y115-'Headline Stats'!$B$8</f>
        <v>-385.80322580645156</v>
      </c>
      <c r="AF115" s="34">
        <f>Z115-'Headline Stats'!$B$13</f>
        <v>-0.10204239608034249</v>
      </c>
      <c r="AG115" s="34">
        <f>AA115-'Headline Stats'!$B$14</f>
        <v>-0.87761958442330279</v>
      </c>
      <c r="AH115" s="69">
        <f>AB115-'Headline Stats'!$B$15</f>
        <v>-3.8443335425538763</v>
      </c>
      <c r="AI115" s="76" t="s">
        <v>35</v>
      </c>
    </row>
    <row r="116" spans="1:35" x14ac:dyDescent="0.25">
      <c r="A116" s="27" t="s">
        <v>613</v>
      </c>
      <c r="B116" s="27" t="s">
        <v>8</v>
      </c>
      <c r="C116" s="27" t="s">
        <v>9</v>
      </c>
      <c r="D116" s="26" t="s">
        <v>37</v>
      </c>
      <c r="E116" s="27" t="s">
        <v>10</v>
      </c>
      <c r="F116" s="26" t="s">
        <v>11</v>
      </c>
      <c r="G116" s="27" t="s">
        <v>7</v>
      </c>
      <c r="H116" s="103" t="s">
        <v>24</v>
      </c>
      <c r="I116" s="76" t="s">
        <v>29</v>
      </c>
      <c r="J116" s="27" t="str">
        <f t="shared" si="31"/>
        <v>Identity Rehearsal and Performance Studios: Greta Mendez Room</v>
      </c>
      <c r="K116" s="27">
        <v>38</v>
      </c>
      <c r="L116" s="27">
        <v>25</v>
      </c>
      <c r="M116" s="35">
        <f t="shared" si="50"/>
        <v>950</v>
      </c>
      <c r="N116" s="27">
        <v>12</v>
      </c>
      <c r="O116" s="27">
        <v>7.6</v>
      </c>
      <c r="P116" s="112">
        <f t="shared" si="52"/>
        <v>91.199999999999989</v>
      </c>
      <c r="Q116" s="76" t="s">
        <v>28</v>
      </c>
      <c r="R116" s="27" t="s">
        <v>28</v>
      </c>
      <c r="S116" s="27" t="s">
        <v>14</v>
      </c>
      <c r="T116" s="27" t="s">
        <v>28</v>
      </c>
      <c r="U116" s="27" t="s">
        <v>28</v>
      </c>
      <c r="V116" s="93" t="s">
        <v>28</v>
      </c>
      <c r="W116" s="85">
        <v>25</v>
      </c>
      <c r="X116" s="36">
        <v>180</v>
      </c>
      <c r="Y116" s="40">
        <f t="shared" si="54"/>
        <v>900</v>
      </c>
      <c r="Z116" s="33">
        <f t="shared" si="55"/>
        <v>0.27412280701754388</v>
      </c>
      <c r="AA116" s="37">
        <f t="shared" si="56"/>
        <v>1.9736842105263159</v>
      </c>
      <c r="AB116" s="70">
        <f t="shared" si="57"/>
        <v>9.8684210526315805</v>
      </c>
      <c r="AC116" s="73">
        <f>W116-'Headline Stats'!$B$6</f>
        <v>-4.4658653846153804</v>
      </c>
      <c r="AD116" s="34">
        <f>X116-'Headline Stats'!$B$7</f>
        <v>-44.690675241157521</v>
      </c>
      <c r="AE116" s="34">
        <f>Y116-'Headline Stats'!$B$8</f>
        <v>-185.80322580645156</v>
      </c>
      <c r="AF116" s="34">
        <f>Z116-'Headline Stats'!$B$13</f>
        <v>-0.17978447294738692</v>
      </c>
      <c r="AG116" s="34">
        <f>AA116-'Headline Stats'!$B$14</f>
        <v>-1.3669895610891047</v>
      </c>
      <c r="AH116" s="69">
        <f>AB116-'Headline Stats'!$B$15</f>
        <v>-6.2911834258828865</v>
      </c>
      <c r="AI116" s="76" t="s">
        <v>30</v>
      </c>
    </row>
    <row r="117" spans="1:35" x14ac:dyDescent="0.25">
      <c r="A117" s="27" t="s">
        <v>613</v>
      </c>
      <c r="B117" s="27" t="s">
        <v>8</v>
      </c>
      <c r="C117" s="27" t="s">
        <v>9</v>
      </c>
      <c r="D117" s="26" t="s">
        <v>37</v>
      </c>
      <c r="E117" s="27" t="s">
        <v>10</v>
      </c>
      <c r="F117" s="26" t="s">
        <v>11</v>
      </c>
      <c r="G117" s="27" t="s">
        <v>7</v>
      </c>
      <c r="H117" s="103" t="s">
        <v>24</v>
      </c>
      <c r="I117" s="76" t="s">
        <v>32</v>
      </c>
      <c r="J117" s="27" t="str">
        <f t="shared" si="31"/>
        <v>Identity Rehearsal and Performance Studios: Main Studio</v>
      </c>
      <c r="K117" s="27">
        <v>50</v>
      </c>
      <c r="L117" s="27">
        <v>25</v>
      </c>
      <c r="M117" s="35">
        <f t="shared" si="50"/>
        <v>1250</v>
      </c>
      <c r="N117" s="27">
        <v>15</v>
      </c>
      <c r="O117" s="27">
        <v>7.6</v>
      </c>
      <c r="P117" s="112">
        <f t="shared" si="52"/>
        <v>114</v>
      </c>
      <c r="Q117" s="76" t="s">
        <v>28</v>
      </c>
      <c r="R117" s="27" t="s">
        <v>28</v>
      </c>
      <c r="S117" s="27" t="s">
        <v>14</v>
      </c>
      <c r="T117" s="27" t="s">
        <v>14</v>
      </c>
      <c r="U117" s="27" t="s">
        <v>28</v>
      </c>
      <c r="V117" s="93" t="s">
        <v>28</v>
      </c>
      <c r="W117" s="85">
        <v>30</v>
      </c>
      <c r="X117" s="36">
        <v>210</v>
      </c>
      <c r="Y117" s="40">
        <f t="shared" si="54"/>
        <v>1050</v>
      </c>
      <c r="Z117" s="33">
        <f t="shared" si="55"/>
        <v>0.26315789473684209</v>
      </c>
      <c r="AA117" s="37">
        <f t="shared" si="56"/>
        <v>1.8421052631578947</v>
      </c>
      <c r="AB117" s="70">
        <f t="shared" si="57"/>
        <v>9.2105263157894743</v>
      </c>
      <c r="AC117" s="73">
        <f>W117-'Headline Stats'!$B$6</f>
        <v>0.53413461538461959</v>
      </c>
      <c r="AD117" s="34">
        <f>X117-'Headline Stats'!$B$7</f>
        <v>-14.690675241157521</v>
      </c>
      <c r="AE117" s="34">
        <f>Y117-'Headline Stats'!$B$8</f>
        <v>-35.803225806451564</v>
      </c>
      <c r="AF117" s="34">
        <f>Z117-'Headline Stats'!$B$13</f>
        <v>-0.19074938522808871</v>
      </c>
      <c r="AG117" s="34">
        <f>AA117-'Headline Stats'!$B$14</f>
        <v>-1.498568508457526</v>
      </c>
      <c r="AH117" s="69">
        <f>AB117-'Headline Stats'!$B$15</f>
        <v>-6.9490781627249927</v>
      </c>
      <c r="AI117" s="76" t="s">
        <v>36</v>
      </c>
    </row>
    <row r="118" spans="1:35" x14ac:dyDescent="0.25">
      <c r="A118" s="27" t="s">
        <v>613</v>
      </c>
      <c r="B118" s="27" t="s">
        <v>8</v>
      </c>
      <c r="C118" s="27" t="s">
        <v>9</v>
      </c>
      <c r="D118" s="26" t="s">
        <v>37</v>
      </c>
      <c r="E118" s="27" t="s">
        <v>10</v>
      </c>
      <c r="F118" s="26" t="s">
        <v>11</v>
      </c>
      <c r="G118" s="27" t="s">
        <v>7</v>
      </c>
      <c r="H118" s="103" t="s">
        <v>24</v>
      </c>
      <c r="I118" s="76" t="s">
        <v>34</v>
      </c>
      <c r="J118" s="27" t="str">
        <f t="shared" si="31"/>
        <v>Identity Rehearsal and Performance Studios: The Drum Studio</v>
      </c>
      <c r="K118" s="27">
        <v>38</v>
      </c>
      <c r="L118" s="27">
        <v>22</v>
      </c>
      <c r="M118" s="35">
        <f t="shared" si="50"/>
        <v>836</v>
      </c>
      <c r="N118" s="27">
        <v>12</v>
      </c>
      <c r="O118" s="27">
        <v>6.7</v>
      </c>
      <c r="P118" s="112">
        <f t="shared" si="52"/>
        <v>80.400000000000006</v>
      </c>
      <c r="Q118" s="76" t="s">
        <v>28</v>
      </c>
      <c r="R118" s="27" t="s">
        <v>28</v>
      </c>
      <c r="S118" s="27" t="s">
        <v>14</v>
      </c>
      <c r="T118" s="27" t="s">
        <v>28</v>
      </c>
      <c r="U118" s="27" t="s">
        <v>28</v>
      </c>
      <c r="V118" s="93" t="s">
        <v>28</v>
      </c>
      <c r="W118" s="85">
        <v>20</v>
      </c>
      <c r="X118" s="36">
        <v>140</v>
      </c>
      <c r="Y118" s="40">
        <f t="shared" si="54"/>
        <v>700</v>
      </c>
      <c r="Z118" s="33">
        <f t="shared" si="55"/>
        <v>0.24875621890547261</v>
      </c>
      <c r="AA118" s="37">
        <f t="shared" si="56"/>
        <v>1.7412935323383083</v>
      </c>
      <c r="AB118" s="70">
        <f t="shared" si="57"/>
        <v>8.7064676616915424</v>
      </c>
      <c r="AC118" s="73">
        <f>W118-'Headline Stats'!$B$6</f>
        <v>-9.4658653846153804</v>
      </c>
      <c r="AD118" s="34">
        <f>X118-'Headline Stats'!$B$7</f>
        <v>-84.690675241157521</v>
      </c>
      <c r="AE118" s="34">
        <f>Y118-'Headline Stats'!$B$8</f>
        <v>-385.80322580645156</v>
      </c>
      <c r="AF118" s="34">
        <f>Z118-'Headline Stats'!$B$13</f>
        <v>-0.20515106105945818</v>
      </c>
      <c r="AG118" s="34">
        <f>AA118-'Headline Stats'!$B$14</f>
        <v>-1.5993802392771124</v>
      </c>
      <c r="AH118" s="69">
        <f>AB118-'Headline Stats'!$B$15</f>
        <v>-7.4531368168229246</v>
      </c>
      <c r="AI118" s="76" t="s">
        <v>30</v>
      </c>
    </row>
    <row r="119" spans="1:35" x14ac:dyDescent="0.25">
      <c r="A119" s="41" t="s">
        <v>332</v>
      </c>
      <c r="B119" s="53" t="s">
        <v>333</v>
      </c>
      <c r="C119" s="27" t="s">
        <v>334</v>
      </c>
      <c r="D119" s="27"/>
      <c r="E119" s="27" t="s">
        <v>335</v>
      </c>
      <c r="F119" s="26" t="s">
        <v>336</v>
      </c>
      <c r="G119" s="26" t="s">
        <v>337</v>
      </c>
      <c r="H119" s="103" t="s">
        <v>24</v>
      </c>
      <c r="I119" s="76" t="s">
        <v>86</v>
      </c>
      <c r="J119" s="27" t="str">
        <f t="shared" si="31"/>
        <v>Invisible Dot: Studio</v>
      </c>
      <c r="K119" s="44">
        <f t="shared" ref="K119:L121" si="58">N119*3.2808399</f>
        <v>28.215223139999999</v>
      </c>
      <c r="L119" s="44">
        <f t="shared" si="58"/>
        <v>16.404199500000001</v>
      </c>
      <c r="M119" s="35">
        <f t="shared" si="50"/>
        <v>462.84814932557646</v>
      </c>
      <c r="N119" s="27">
        <v>8.6</v>
      </c>
      <c r="O119" s="27">
        <v>5</v>
      </c>
      <c r="P119" s="113">
        <f t="shared" si="52"/>
        <v>43</v>
      </c>
      <c r="Q119" s="76" t="s">
        <v>14</v>
      </c>
      <c r="R119" s="27" t="s">
        <v>28</v>
      </c>
      <c r="S119" s="27" t="s">
        <v>28</v>
      </c>
      <c r="T119" s="27" t="s">
        <v>28</v>
      </c>
      <c r="U119" s="27" t="s">
        <v>28</v>
      </c>
      <c r="V119" s="93" t="s">
        <v>28</v>
      </c>
      <c r="W119" s="85">
        <v>30</v>
      </c>
      <c r="X119" s="36">
        <v>150</v>
      </c>
      <c r="Y119" s="40">
        <f t="shared" si="54"/>
        <v>750</v>
      </c>
      <c r="Z119" s="33">
        <f t="shared" si="55"/>
        <v>0.69767441860465118</v>
      </c>
      <c r="AA119" s="37">
        <f t="shared" si="56"/>
        <v>3.4883720930232558</v>
      </c>
      <c r="AB119" s="70">
        <f t="shared" si="57"/>
        <v>17.441860465116278</v>
      </c>
      <c r="AC119" s="73">
        <f>W119-'Headline Stats'!$B$6</f>
        <v>0.53413461538461959</v>
      </c>
      <c r="AD119" s="34">
        <f>X119-'Headline Stats'!$B$7</f>
        <v>-74.690675241157521</v>
      </c>
      <c r="AE119" s="34">
        <f>Y119-'Headline Stats'!$B$8</f>
        <v>-335.80322580645156</v>
      </c>
      <c r="AF119" s="34">
        <f>Z119-'Headline Stats'!$B$13</f>
        <v>0.24376713863972038</v>
      </c>
      <c r="AG119" s="34">
        <f>AA119-'Headline Stats'!$B$14</f>
        <v>0.14769832140783512</v>
      </c>
      <c r="AH119" s="69">
        <f>AB119-'Headline Stats'!$B$15</f>
        <v>1.2822559866018111</v>
      </c>
      <c r="AI119" s="76" t="s">
        <v>340</v>
      </c>
    </row>
    <row r="120" spans="1:35" x14ac:dyDescent="0.25">
      <c r="A120" s="41" t="s">
        <v>332</v>
      </c>
      <c r="B120" s="53" t="s">
        <v>333</v>
      </c>
      <c r="C120" s="27" t="s">
        <v>334</v>
      </c>
      <c r="D120" s="27"/>
      <c r="E120" s="27" t="s">
        <v>335</v>
      </c>
      <c r="F120" s="26" t="s">
        <v>336</v>
      </c>
      <c r="G120" s="26" t="s">
        <v>337</v>
      </c>
      <c r="H120" s="103" t="s">
        <v>24</v>
      </c>
      <c r="I120" s="76" t="s">
        <v>82</v>
      </c>
      <c r="J120" s="27" t="str">
        <f t="shared" si="31"/>
        <v>Invisible Dot: Blue Room</v>
      </c>
      <c r="K120" s="44">
        <f t="shared" si="58"/>
        <v>16.076115510000001</v>
      </c>
      <c r="L120" s="44">
        <f t="shared" si="58"/>
        <v>16.076115510000001</v>
      </c>
      <c r="M120" s="35">
        <f t="shared" si="50"/>
        <v>258.44148989086261</v>
      </c>
      <c r="N120" s="27">
        <v>4.9000000000000004</v>
      </c>
      <c r="O120" s="27">
        <v>4.9000000000000004</v>
      </c>
      <c r="P120" s="113">
        <f t="shared" si="52"/>
        <v>24.010000000000005</v>
      </c>
      <c r="Q120" s="76" t="s">
        <v>14</v>
      </c>
      <c r="R120" s="27" t="s">
        <v>28</v>
      </c>
      <c r="S120" s="27" t="s">
        <v>28</v>
      </c>
      <c r="T120" s="27" t="s">
        <v>28</v>
      </c>
      <c r="U120" s="27" t="s">
        <v>28</v>
      </c>
      <c r="V120" s="93" t="s">
        <v>28</v>
      </c>
      <c r="W120" s="85">
        <v>15</v>
      </c>
      <c r="X120" s="36">
        <v>85</v>
      </c>
      <c r="Y120" s="40">
        <f t="shared" si="54"/>
        <v>425</v>
      </c>
      <c r="Z120" s="33">
        <f t="shared" si="55"/>
        <v>0.62473969179508526</v>
      </c>
      <c r="AA120" s="37">
        <f t="shared" si="56"/>
        <v>3.5401915868388163</v>
      </c>
      <c r="AB120" s="70">
        <f t="shared" si="57"/>
        <v>17.700957934194083</v>
      </c>
      <c r="AC120" s="73">
        <f>W120-'Headline Stats'!$B$6</f>
        <v>-14.46586538461538</v>
      </c>
      <c r="AD120" s="34">
        <f>X120-'Headline Stats'!$B$7</f>
        <v>-139.69067524115752</v>
      </c>
      <c r="AE120" s="34">
        <f>Y120-'Headline Stats'!$B$8</f>
        <v>-660.80322580645156</v>
      </c>
      <c r="AF120" s="34">
        <f>Z120-'Headline Stats'!$B$13</f>
        <v>0.17083241183015446</v>
      </c>
      <c r="AG120" s="34">
        <f>AA120-'Headline Stats'!$B$14</f>
        <v>0.19951781522339562</v>
      </c>
      <c r="AH120" s="69">
        <f>AB120-'Headline Stats'!$B$15</f>
        <v>1.5413534556796158</v>
      </c>
      <c r="AI120" s="76" t="s">
        <v>340</v>
      </c>
    </row>
    <row r="121" spans="1:35" x14ac:dyDescent="0.25">
      <c r="A121" s="41" t="s">
        <v>332</v>
      </c>
      <c r="B121" s="53" t="s">
        <v>338</v>
      </c>
      <c r="C121" s="27" t="s">
        <v>339</v>
      </c>
      <c r="D121" s="27"/>
      <c r="E121" s="27" t="s">
        <v>335</v>
      </c>
      <c r="F121" s="26" t="s">
        <v>336</v>
      </c>
      <c r="G121" s="26" t="s">
        <v>337</v>
      </c>
      <c r="H121" s="103" t="s">
        <v>24</v>
      </c>
      <c r="I121" s="76" t="s">
        <v>86</v>
      </c>
      <c r="J121" s="27" t="str">
        <f t="shared" si="31"/>
        <v>Invisible Dot: Studio</v>
      </c>
      <c r="K121" s="44">
        <f t="shared" si="58"/>
        <v>27.230971170000004</v>
      </c>
      <c r="L121" s="44">
        <f t="shared" si="58"/>
        <v>18.044619449999999</v>
      </c>
      <c r="M121" s="35">
        <f t="shared" si="50"/>
        <v>491.37251201657131</v>
      </c>
      <c r="N121" s="27">
        <v>8.3000000000000007</v>
      </c>
      <c r="O121" s="27">
        <v>5.5</v>
      </c>
      <c r="P121" s="113">
        <f t="shared" si="52"/>
        <v>45.650000000000006</v>
      </c>
      <c r="Q121" s="76" t="s">
        <v>14</v>
      </c>
      <c r="R121" s="27" t="s">
        <v>28</v>
      </c>
      <c r="S121" s="27" t="s">
        <v>28</v>
      </c>
      <c r="T121" s="27" t="s">
        <v>28</v>
      </c>
      <c r="U121" s="27" t="s">
        <v>28</v>
      </c>
      <c r="V121" s="93" t="s">
        <v>28</v>
      </c>
      <c r="W121" s="85">
        <v>15</v>
      </c>
      <c r="X121" s="36">
        <v>80</v>
      </c>
      <c r="Y121" s="40">
        <f t="shared" si="54"/>
        <v>400</v>
      </c>
      <c r="Z121" s="33">
        <f t="shared" si="55"/>
        <v>0.32858707557502737</v>
      </c>
      <c r="AA121" s="37">
        <f t="shared" si="56"/>
        <v>1.7524644030668124</v>
      </c>
      <c r="AB121" s="70">
        <f t="shared" si="57"/>
        <v>8.7623220153340622</v>
      </c>
      <c r="AC121" s="73">
        <f>W121-'Headline Stats'!$B$6</f>
        <v>-14.46586538461538</v>
      </c>
      <c r="AD121" s="34">
        <f>X121-'Headline Stats'!$B$7</f>
        <v>-144.69067524115752</v>
      </c>
      <c r="AE121" s="34">
        <f>Y121-'Headline Stats'!$B$8</f>
        <v>-685.80322580645156</v>
      </c>
      <c r="AF121" s="34">
        <f>Z121-'Headline Stats'!$B$13</f>
        <v>-0.12532020438990343</v>
      </c>
      <c r="AG121" s="34">
        <f>AA121-'Headline Stats'!$B$14</f>
        <v>-1.5882093685486083</v>
      </c>
      <c r="AH121" s="69">
        <f>AB121-'Headline Stats'!$B$15</f>
        <v>-7.3972824631804048</v>
      </c>
      <c r="AI121" s="76" t="s">
        <v>340</v>
      </c>
    </row>
    <row r="122" spans="1:35" x14ac:dyDescent="0.25">
      <c r="A122" s="41" t="s">
        <v>341</v>
      </c>
      <c r="B122" s="53" t="s">
        <v>342</v>
      </c>
      <c r="C122" s="27" t="s">
        <v>343</v>
      </c>
      <c r="D122" s="27"/>
      <c r="E122" s="27" t="s">
        <v>344</v>
      </c>
      <c r="F122" s="26" t="s">
        <v>345</v>
      </c>
      <c r="G122" s="26" t="s">
        <v>346</v>
      </c>
      <c r="H122" s="103" t="s">
        <v>24</v>
      </c>
      <c r="I122" s="76" t="s">
        <v>347</v>
      </c>
      <c r="J122" s="27" t="str">
        <f t="shared" si="31"/>
        <v>Islington Arts Factory: The Linbury</v>
      </c>
      <c r="K122" s="27">
        <v>39</v>
      </c>
      <c r="L122" s="27">
        <v>22</v>
      </c>
      <c r="M122" s="35">
        <f t="shared" si="50"/>
        <v>858</v>
      </c>
      <c r="N122" s="27">
        <v>12</v>
      </c>
      <c r="O122" s="27">
        <v>6.8</v>
      </c>
      <c r="P122" s="113">
        <f t="shared" si="52"/>
        <v>81.599999999999994</v>
      </c>
      <c r="Q122" s="76" t="s">
        <v>14</v>
      </c>
      <c r="R122" s="27" t="s">
        <v>28</v>
      </c>
      <c r="S122" s="27" t="s">
        <v>14</v>
      </c>
      <c r="T122" s="27" t="s">
        <v>28</v>
      </c>
      <c r="U122" s="27" t="s">
        <v>14</v>
      </c>
      <c r="V122" s="93" t="s">
        <v>28</v>
      </c>
      <c r="W122" s="85">
        <v>15</v>
      </c>
      <c r="X122" s="36">
        <f>(W122*8)*0.9</f>
        <v>108</v>
      </c>
      <c r="Y122" s="40">
        <f t="shared" si="54"/>
        <v>540</v>
      </c>
      <c r="Z122" s="33">
        <f t="shared" si="55"/>
        <v>0.18382352941176472</v>
      </c>
      <c r="AA122" s="37">
        <f t="shared" si="56"/>
        <v>1.3235294117647061</v>
      </c>
      <c r="AB122" s="70">
        <f t="shared" si="57"/>
        <v>6.6176470588235299</v>
      </c>
      <c r="AC122" s="73">
        <f>W122-'Headline Stats'!$B$6</f>
        <v>-14.46586538461538</v>
      </c>
      <c r="AD122" s="34">
        <f>X122-'Headline Stats'!$B$7</f>
        <v>-116.69067524115752</v>
      </c>
      <c r="AE122" s="34">
        <f>Y122-'Headline Stats'!$B$8</f>
        <v>-545.80322580645156</v>
      </c>
      <c r="AF122" s="34">
        <f>Z122-'Headline Stats'!$B$13</f>
        <v>-0.27008375055316608</v>
      </c>
      <c r="AG122" s="34">
        <f>AA122-'Headline Stats'!$B$14</f>
        <v>-2.0171443598507146</v>
      </c>
      <c r="AH122" s="69">
        <f>AB122-'Headline Stats'!$B$15</f>
        <v>-9.541957419690938</v>
      </c>
      <c r="AI122" s="76" t="s">
        <v>774</v>
      </c>
    </row>
    <row r="123" spans="1:35" x14ac:dyDescent="0.25">
      <c r="A123" s="41" t="s">
        <v>341</v>
      </c>
      <c r="B123" s="53" t="s">
        <v>342</v>
      </c>
      <c r="C123" s="27" t="s">
        <v>343</v>
      </c>
      <c r="D123" s="27"/>
      <c r="E123" s="27" t="s">
        <v>344</v>
      </c>
      <c r="F123" s="26" t="s">
        <v>345</v>
      </c>
      <c r="G123" s="26" t="s">
        <v>346</v>
      </c>
      <c r="H123" s="103" t="s">
        <v>24</v>
      </c>
      <c r="I123" s="76" t="s">
        <v>348</v>
      </c>
      <c r="J123" s="27" t="str">
        <f t="shared" si="31"/>
        <v>Islington Arts Factory: The Chase</v>
      </c>
      <c r="K123" s="44">
        <f t="shared" ref="K123:K131" si="59">N123*3.2808399</f>
        <v>48.392388525000001</v>
      </c>
      <c r="L123" s="44">
        <f t="shared" ref="L123:L131" si="60">O123*3.2808399</f>
        <v>22.309711320000002</v>
      </c>
      <c r="M123" s="35">
        <f t="shared" si="50"/>
        <v>1079.6202180780308</v>
      </c>
      <c r="N123" s="27">
        <v>14.75</v>
      </c>
      <c r="O123" s="27">
        <v>6.8</v>
      </c>
      <c r="P123" s="113">
        <f t="shared" si="52"/>
        <v>100.3</v>
      </c>
      <c r="Q123" s="76" t="s">
        <v>14</v>
      </c>
      <c r="R123" s="27" t="s">
        <v>28</v>
      </c>
      <c r="S123" s="27" t="s">
        <v>14</v>
      </c>
      <c r="T123" s="27" t="s">
        <v>28</v>
      </c>
      <c r="U123" s="27" t="s">
        <v>14</v>
      </c>
      <c r="V123" s="93" t="s">
        <v>28</v>
      </c>
      <c r="W123" s="85">
        <v>15</v>
      </c>
      <c r="X123" s="36">
        <f>(W123*8)*0.9</f>
        <v>108</v>
      </c>
      <c r="Y123" s="40">
        <f t="shared" si="54"/>
        <v>540</v>
      </c>
      <c r="Z123" s="33">
        <f t="shared" si="55"/>
        <v>0.14955134596211367</v>
      </c>
      <c r="AA123" s="37">
        <f t="shared" si="56"/>
        <v>1.0767696909272184</v>
      </c>
      <c r="AB123" s="70">
        <f t="shared" si="57"/>
        <v>5.3838484546360919</v>
      </c>
      <c r="AC123" s="73">
        <f>W123-'Headline Stats'!$B$6</f>
        <v>-14.46586538461538</v>
      </c>
      <c r="AD123" s="34">
        <f>X123-'Headline Stats'!$B$7</f>
        <v>-116.69067524115752</v>
      </c>
      <c r="AE123" s="34">
        <f>Y123-'Headline Stats'!$B$8</f>
        <v>-545.80322580645156</v>
      </c>
      <c r="AF123" s="34">
        <f>Z123-'Headline Stats'!$B$13</f>
        <v>-0.30435593400281713</v>
      </c>
      <c r="AG123" s="34">
        <f>AA123-'Headline Stats'!$B$14</f>
        <v>-2.263904080688202</v>
      </c>
      <c r="AH123" s="69">
        <f>AB123-'Headline Stats'!$B$15</f>
        <v>-10.775756023878376</v>
      </c>
      <c r="AI123" s="76" t="s">
        <v>774</v>
      </c>
    </row>
    <row r="124" spans="1:35" x14ac:dyDescent="0.25">
      <c r="A124" s="21" t="s">
        <v>680</v>
      </c>
      <c r="B124" s="21" t="s">
        <v>681</v>
      </c>
      <c r="C124" s="22" t="s">
        <v>682</v>
      </c>
      <c r="D124" s="23"/>
      <c r="E124" s="24" t="s">
        <v>684</v>
      </c>
      <c r="F124" s="26" t="s">
        <v>685</v>
      </c>
      <c r="G124" s="26" t="s">
        <v>686</v>
      </c>
      <c r="H124" s="102" t="s">
        <v>419</v>
      </c>
      <c r="I124" s="81" t="s">
        <v>687</v>
      </c>
      <c r="J124" s="27" t="str">
        <f t="shared" ref="J124:J182" si="61">A124&amp;": "&amp;I124</f>
        <v>ISTD2 Dance Studios: Basement</v>
      </c>
      <c r="K124" s="28">
        <f t="shared" si="59"/>
        <v>23.62204728</v>
      </c>
      <c r="L124" s="28">
        <f t="shared" si="60"/>
        <v>52.821522390000005</v>
      </c>
      <c r="M124" s="29">
        <f t="shared" si="50"/>
        <v>1247.7524992981587</v>
      </c>
      <c r="N124" s="23">
        <v>7.2</v>
      </c>
      <c r="O124" s="23">
        <v>16.100000000000001</v>
      </c>
      <c r="P124" s="111">
        <f t="shared" si="52"/>
        <v>115.92000000000002</v>
      </c>
      <c r="Q124" s="75" t="s">
        <v>28</v>
      </c>
      <c r="R124" s="23" t="s">
        <v>28</v>
      </c>
      <c r="S124" s="23" t="s">
        <v>14</v>
      </c>
      <c r="T124" s="23" t="s">
        <v>28</v>
      </c>
      <c r="U124" s="23" t="s">
        <v>14</v>
      </c>
      <c r="V124" s="95" t="s">
        <v>28</v>
      </c>
      <c r="W124" s="87">
        <v>27</v>
      </c>
      <c r="X124" s="32">
        <v>167</v>
      </c>
      <c r="Y124" s="50">
        <f t="shared" si="54"/>
        <v>835</v>
      </c>
      <c r="Z124" s="33">
        <f t="shared" si="55"/>
        <v>0.23291925465838506</v>
      </c>
      <c r="AA124" s="37">
        <f t="shared" si="56"/>
        <v>1.4406487232574188</v>
      </c>
      <c r="AB124" s="70">
        <f t="shared" si="57"/>
        <v>7.2032436162870939</v>
      </c>
      <c r="AC124" s="73">
        <f>W124-'Headline Stats'!$B$6</f>
        <v>-2.4658653846153804</v>
      </c>
      <c r="AD124" s="34">
        <f>X124-'Headline Stats'!$B$7</f>
        <v>-57.690675241157521</v>
      </c>
      <c r="AE124" s="34">
        <f>Y124-'Headline Stats'!$B$8</f>
        <v>-250.80322580645156</v>
      </c>
      <c r="AF124" s="34">
        <f>Z124-'Headline Stats'!$B$13</f>
        <v>-0.22098802530654574</v>
      </c>
      <c r="AG124" s="34">
        <f>AA124-'Headline Stats'!$B$14</f>
        <v>-1.9000250483580019</v>
      </c>
      <c r="AH124" s="69">
        <f>AB124-'Headline Stats'!$B$15</f>
        <v>-8.956360862227374</v>
      </c>
      <c r="AI124" s="75"/>
    </row>
    <row r="125" spans="1:35" x14ac:dyDescent="0.25">
      <c r="A125" s="21" t="s">
        <v>680</v>
      </c>
      <c r="B125" s="21" t="s">
        <v>681</v>
      </c>
      <c r="C125" s="22" t="s">
        <v>682</v>
      </c>
      <c r="D125" s="23"/>
      <c r="E125" s="24" t="s">
        <v>684</v>
      </c>
      <c r="F125" s="26" t="s">
        <v>685</v>
      </c>
      <c r="G125" s="26" t="s">
        <v>686</v>
      </c>
      <c r="H125" s="102" t="s">
        <v>419</v>
      </c>
      <c r="I125" s="81" t="s">
        <v>174</v>
      </c>
      <c r="J125" s="27" t="str">
        <f t="shared" si="61"/>
        <v>ISTD2 Dance Studios: Ground Floor</v>
      </c>
      <c r="K125" s="28">
        <f t="shared" si="59"/>
        <v>30.839895060000003</v>
      </c>
      <c r="L125" s="28">
        <f t="shared" si="60"/>
        <v>65.616798000000003</v>
      </c>
      <c r="M125" s="29">
        <f t="shared" si="50"/>
        <v>2023.6151644932181</v>
      </c>
      <c r="N125" s="23">
        <v>9.4</v>
      </c>
      <c r="O125" s="23">
        <v>20</v>
      </c>
      <c r="P125" s="111">
        <f t="shared" si="52"/>
        <v>188</v>
      </c>
      <c r="Q125" s="75" t="s">
        <v>28</v>
      </c>
      <c r="R125" s="23" t="s">
        <v>28</v>
      </c>
      <c r="S125" s="23" t="s">
        <v>14</v>
      </c>
      <c r="T125" s="23" t="s">
        <v>28</v>
      </c>
      <c r="U125" s="23" t="s">
        <v>14</v>
      </c>
      <c r="V125" s="95" t="s">
        <v>28</v>
      </c>
      <c r="W125" s="87">
        <v>34</v>
      </c>
      <c r="X125" s="32">
        <v>268</v>
      </c>
      <c r="Y125" s="50">
        <f t="shared" si="54"/>
        <v>1340</v>
      </c>
      <c r="Z125" s="33">
        <f t="shared" si="55"/>
        <v>0.18085106382978725</v>
      </c>
      <c r="AA125" s="37">
        <f t="shared" si="56"/>
        <v>1.425531914893617</v>
      </c>
      <c r="AB125" s="70">
        <f t="shared" si="57"/>
        <v>7.1276595744680851</v>
      </c>
      <c r="AC125" s="73">
        <f>W125-'Headline Stats'!$B$6</f>
        <v>4.5341346153846196</v>
      </c>
      <c r="AD125" s="34">
        <f>X125-'Headline Stats'!$B$7</f>
        <v>43.309324758842479</v>
      </c>
      <c r="AE125" s="34">
        <f>Y125-'Headline Stats'!$B$8</f>
        <v>254.19677419354844</v>
      </c>
      <c r="AF125" s="34">
        <f>Z125-'Headline Stats'!$B$13</f>
        <v>-0.27305621613514353</v>
      </c>
      <c r="AG125" s="34">
        <f>AA125-'Headline Stats'!$B$14</f>
        <v>-1.9151418567218037</v>
      </c>
      <c r="AH125" s="69">
        <f>AB125-'Headline Stats'!$B$15</f>
        <v>-9.031944904046382</v>
      </c>
      <c r="AI125" s="75"/>
    </row>
    <row r="126" spans="1:35" x14ac:dyDescent="0.25">
      <c r="A126" s="21" t="s">
        <v>680</v>
      </c>
      <c r="B126" s="21" t="s">
        <v>681</v>
      </c>
      <c r="C126" s="22" t="s">
        <v>682</v>
      </c>
      <c r="D126" s="23"/>
      <c r="E126" s="24" t="s">
        <v>684</v>
      </c>
      <c r="F126" s="26" t="s">
        <v>685</v>
      </c>
      <c r="G126" s="26" t="s">
        <v>686</v>
      </c>
      <c r="H126" s="102" t="s">
        <v>419</v>
      </c>
      <c r="I126" s="81" t="s">
        <v>688</v>
      </c>
      <c r="J126" s="27" t="str">
        <f t="shared" si="61"/>
        <v>ISTD2 Dance Studios: First Floor</v>
      </c>
      <c r="K126" s="28">
        <f t="shared" si="59"/>
        <v>23.62204728</v>
      </c>
      <c r="L126" s="28">
        <f t="shared" si="60"/>
        <v>60.039370170000005</v>
      </c>
      <c r="M126" s="29">
        <f t="shared" si="50"/>
        <v>1418.2528408171618</v>
      </c>
      <c r="N126" s="23">
        <v>7.2</v>
      </c>
      <c r="O126" s="23">
        <v>18.3</v>
      </c>
      <c r="P126" s="111">
        <f t="shared" si="52"/>
        <v>131.76000000000002</v>
      </c>
      <c r="Q126" s="75" t="s">
        <v>28</v>
      </c>
      <c r="R126" s="23" t="s">
        <v>28</v>
      </c>
      <c r="S126" s="23" t="s">
        <v>14</v>
      </c>
      <c r="T126" s="23" t="s">
        <v>28</v>
      </c>
      <c r="U126" s="23" t="s">
        <v>14</v>
      </c>
      <c r="V126" s="95" t="s">
        <v>28</v>
      </c>
      <c r="W126" s="87">
        <v>29</v>
      </c>
      <c r="X126" s="32">
        <v>202</v>
      </c>
      <c r="Y126" s="50">
        <f t="shared" si="54"/>
        <v>1010</v>
      </c>
      <c r="Z126" s="33">
        <f t="shared" si="55"/>
        <v>0.2200971463266545</v>
      </c>
      <c r="AA126" s="37">
        <f t="shared" si="56"/>
        <v>1.5330904675166968</v>
      </c>
      <c r="AB126" s="70">
        <f t="shared" si="57"/>
        <v>7.665452337583484</v>
      </c>
      <c r="AC126" s="73">
        <f>W126-'Headline Stats'!$B$6</f>
        <v>-0.46586538461538041</v>
      </c>
      <c r="AD126" s="34">
        <f>X126-'Headline Stats'!$B$7</f>
        <v>-22.690675241157521</v>
      </c>
      <c r="AE126" s="34">
        <f>Y126-'Headline Stats'!$B$8</f>
        <v>-75.803225806451564</v>
      </c>
      <c r="AF126" s="34">
        <f>Z126-'Headline Stats'!$B$13</f>
        <v>-0.2338101336382763</v>
      </c>
      <c r="AG126" s="34">
        <f>AA126-'Headline Stats'!$B$14</f>
        <v>-1.8075833040987239</v>
      </c>
      <c r="AH126" s="69">
        <f>AB126-'Headline Stats'!$B$15</f>
        <v>-8.4941521409309821</v>
      </c>
      <c r="AI126" s="75"/>
    </row>
    <row r="127" spans="1:35" x14ac:dyDescent="0.25">
      <c r="A127" s="41" t="s">
        <v>349</v>
      </c>
      <c r="B127" s="53" t="s">
        <v>350</v>
      </c>
      <c r="C127" s="27" t="s">
        <v>351</v>
      </c>
      <c r="D127" s="27"/>
      <c r="E127" s="27" t="s">
        <v>352</v>
      </c>
      <c r="F127" s="26" t="s">
        <v>353</v>
      </c>
      <c r="G127" s="26" t="s">
        <v>354</v>
      </c>
      <c r="H127" s="103" t="s">
        <v>24</v>
      </c>
      <c r="I127" s="76" t="s">
        <v>127</v>
      </c>
      <c r="J127" s="27" t="str">
        <f t="shared" si="61"/>
        <v>Jacksons Lane: Studio 1</v>
      </c>
      <c r="K127" s="44">
        <f t="shared" si="59"/>
        <v>26.246719200000001</v>
      </c>
      <c r="L127" s="44">
        <f t="shared" si="60"/>
        <v>121.39107630000001</v>
      </c>
      <c r="M127" s="35">
        <f t="shared" si="50"/>
        <v>3186.1174930318753</v>
      </c>
      <c r="N127" s="27">
        <v>8</v>
      </c>
      <c r="O127" s="27">
        <v>37</v>
      </c>
      <c r="P127" s="112">
        <f t="shared" si="52"/>
        <v>296</v>
      </c>
      <c r="Q127" s="76" t="s">
        <v>28</v>
      </c>
      <c r="R127" s="27" t="s">
        <v>28</v>
      </c>
      <c r="S127" s="27" t="s">
        <v>28</v>
      </c>
      <c r="T127" s="27" t="s">
        <v>28</v>
      </c>
      <c r="U127" s="27" t="s">
        <v>14</v>
      </c>
      <c r="V127" s="93" t="s">
        <v>28</v>
      </c>
      <c r="W127" s="85">
        <v>34.5</v>
      </c>
      <c r="X127" s="40">
        <f>W127*8</f>
        <v>276</v>
      </c>
      <c r="Y127" s="40">
        <f t="shared" si="54"/>
        <v>1380</v>
      </c>
      <c r="Z127" s="33">
        <f t="shared" si="55"/>
        <v>0.11655405405405406</v>
      </c>
      <c r="AA127" s="37">
        <f t="shared" si="56"/>
        <v>0.93243243243243246</v>
      </c>
      <c r="AB127" s="70">
        <f t="shared" si="57"/>
        <v>4.6621621621621623</v>
      </c>
      <c r="AC127" s="73">
        <f>W127-'Headline Stats'!$B$6</f>
        <v>5.0341346153846196</v>
      </c>
      <c r="AD127" s="34">
        <f>X127-'Headline Stats'!$B$7</f>
        <v>51.309324758842479</v>
      </c>
      <c r="AE127" s="34">
        <f>Y127-'Headline Stats'!$B$8</f>
        <v>294.19677419354844</v>
      </c>
      <c r="AF127" s="34">
        <f>Z127-'Headline Stats'!$B$13</f>
        <v>-0.33735322591087674</v>
      </c>
      <c r="AG127" s="34">
        <f>AA127-'Headline Stats'!$B$14</f>
        <v>-2.4082413391829882</v>
      </c>
      <c r="AH127" s="69">
        <f>AB127-'Headline Stats'!$B$15</f>
        <v>-11.497442316352306</v>
      </c>
      <c r="AI127" s="76"/>
    </row>
    <row r="128" spans="1:35" x14ac:dyDescent="0.25">
      <c r="A128" s="41" t="s">
        <v>349</v>
      </c>
      <c r="B128" s="53" t="s">
        <v>350</v>
      </c>
      <c r="C128" s="27" t="s">
        <v>351</v>
      </c>
      <c r="D128" s="27"/>
      <c r="E128" s="27" t="s">
        <v>352</v>
      </c>
      <c r="F128" s="26" t="s">
        <v>353</v>
      </c>
      <c r="G128" s="26" t="s">
        <v>354</v>
      </c>
      <c r="H128" s="103" t="s">
        <v>24</v>
      </c>
      <c r="I128" s="76" t="s">
        <v>128</v>
      </c>
      <c r="J128" s="27" t="str">
        <f t="shared" si="61"/>
        <v>Jacksons Lane: Studio 2</v>
      </c>
      <c r="K128" s="44">
        <f t="shared" si="59"/>
        <v>21.325459350000003</v>
      </c>
      <c r="L128" s="44">
        <f t="shared" si="60"/>
        <v>32.808399000000001</v>
      </c>
      <c r="M128" s="35">
        <f t="shared" si="50"/>
        <v>699.65417921308074</v>
      </c>
      <c r="N128" s="27">
        <v>6.5</v>
      </c>
      <c r="O128" s="27">
        <v>10</v>
      </c>
      <c r="P128" s="112">
        <f t="shared" si="52"/>
        <v>65</v>
      </c>
      <c r="Q128" s="76" t="s">
        <v>28</v>
      </c>
      <c r="R128" s="27" t="s">
        <v>28</v>
      </c>
      <c r="S128" s="27" t="s">
        <v>28</v>
      </c>
      <c r="T128" s="27" t="s">
        <v>28</v>
      </c>
      <c r="U128" s="27" t="s">
        <v>14</v>
      </c>
      <c r="V128" s="93" t="s">
        <v>28</v>
      </c>
      <c r="W128" s="85">
        <v>22.5</v>
      </c>
      <c r="X128" s="40">
        <f>W128*8</f>
        <v>180</v>
      </c>
      <c r="Y128" s="40">
        <f t="shared" si="54"/>
        <v>900</v>
      </c>
      <c r="Z128" s="33">
        <f t="shared" si="55"/>
        <v>0.34615384615384615</v>
      </c>
      <c r="AA128" s="37">
        <f t="shared" si="56"/>
        <v>2.7692307692307692</v>
      </c>
      <c r="AB128" s="70">
        <f t="shared" si="57"/>
        <v>13.846153846153847</v>
      </c>
      <c r="AC128" s="73">
        <f>W128-'Headline Stats'!$B$6</f>
        <v>-6.9658653846153804</v>
      </c>
      <c r="AD128" s="34">
        <f>X128-'Headline Stats'!$B$7</f>
        <v>-44.690675241157521</v>
      </c>
      <c r="AE128" s="34">
        <f>Y128-'Headline Stats'!$B$8</f>
        <v>-185.80322580645156</v>
      </c>
      <c r="AF128" s="34">
        <f>Z128-'Headline Stats'!$B$13</f>
        <v>-0.10775343381108465</v>
      </c>
      <c r="AG128" s="34">
        <f>AA128-'Headline Stats'!$B$14</f>
        <v>-0.57144300238465151</v>
      </c>
      <c r="AH128" s="69">
        <f>AB128-'Headline Stats'!$B$15</f>
        <v>-2.3134506323606203</v>
      </c>
      <c r="AI128" s="76"/>
    </row>
    <row r="129" spans="1:35" x14ac:dyDescent="0.25">
      <c r="A129" s="41" t="s">
        <v>349</v>
      </c>
      <c r="B129" s="53" t="s">
        <v>350</v>
      </c>
      <c r="C129" s="27" t="s">
        <v>351</v>
      </c>
      <c r="D129" s="27"/>
      <c r="E129" s="27" t="s">
        <v>352</v>
      </c>
      <c r="F129" s="26" t="s">
        <v>353</v>
      </c>
      <c r="G129" s="26" t="s">
        <v>354</v>
      </c>
      <c r="H129" s="103" t="s">
        <v>24</v>
      </c>
      <c r="I129" s="76" t="s">
        <v>355</v>
      </c>
      <c r="J129" s="27" t="str">
        <f t="shared" si="61"/>
        <v xml:space="preserve">Jacksons Lane: Space 3 </v>
      </c>
      <c r="K129" s="44">
        <f t="shared" si="59"/>
        <v>19.685039400000001</v>
      </c>
      <c r="L129" s="44">
        <f t="shared" si="60"/>
        <v>29.527559100000001</v>
      </c>
      <c r="M129" s="35">
        <f t="shared" si="50"/>
        <v>581.25116426932857</v>
      </c>
      <c r="N129" s="27">
        <v>6</v>
      </c>
      <c r="O129" s="27">
        <v>9</v>
      </c>
      <c r="P129" s="112">
        <f t="shared" si="52"/>
        <v>54</v>
      </c>
      <c r="Q129" s="76" t="s">
        <v>28</v>
      </c>
      <c r="R129" s="27" t="s">
        <v>28</v>
      </c>
      <c r="S129" s="27" t="s">
        <v>28</v>
      </c>
      <c r="T129" s="27" t="s">
        <v>28</v>
      </c>
      <c r="U129" s="27" t="s">
        <v>28</v>
      </c>
      <c r="V129" s="93" t="s">
        <v>28</v>
      </c>
      <c r="W129" s="85">
        <v>17</v>
      </c>
      <c r="X129" s="40">
        <f>W129*8</f>
        <v>136</v>
      </c>
      <c r="Y129" s="40">
        <f t="shared" si="54"/>
        <v>680</v>
      </c>
      <c r="Z129" s="33">
        <f t="shared" si="55"/>
        <v>0.31481481481481483</v>
      </c>
      <c r="AA129" s="37">
        <f t="shared" si="56"/>
        <v>2.5185185185185186</v>
      </c>
      <c r="AB129" s="70">
        <f t="shared" si="57"/>
        <v>12.592592592592593</v>
      </c>
      <c r="AC129" s="73">
        <f>W129-'Headline Stats'!$B$6</f>
        <v>-12.46586538461538</v>
      </c>
      <c r="AD129" s="34">
        <f>X129-'Headline Stats'!$B$7</f>
        <v>-88.690675241157521</v>
      </c>
      <c r="AE129" s="34">
        <f>Y129-'Headline Stats'!$B$8</f>
        <v>-405.80322580645156</v>
      </c>
      <c r="AF129" s="34">
        <f>Z129-'Headline Stats'!$B$13</f>
        <v>-0.13909246515011597</v>
      </c>
      <c r="AG129" s="34">
        <f>AA129-'Headline Stats'!$B$14</f>
        <v>-0.82215525309690207</v>
      </c>
      <c r="AH129" s="69">
        <f>AB129-'Headline Stats'!$B$15</f>
        <v>-3.5670118859218736</v>
      </c>
      <c r="AI129" s="76"/>
    </row>
    <row r="130" spans="1:35" x14ac:dyDescent="0.25">
      <c r="A130" s="41" t="s">
        <v>349</v>
      </c>
      <c r="B130" s="53" t="s">
        <v>350</v>
      </c>
      <c r="C130" s="27" t="s">
        <v>351</v>
      </c>
      <c r="D130" s="27"/>
      <c r="E130" s="27" t="s">
        <v>352</v>
      </c>
      <c r="F130" s="26" t="s">
        <v>353</v>
      </c>
      <c r="G130" s="26" t="s">
        <v>354</v>
      </c>
      <c r="H130" s="103" t="s">
        <v>24</v>
      </c>
      <c r="I130" s="76" t="s">
        <v>356</v>
      </c>
      <c r="J130" s="27" t="str">
        <f t="shared" si="61"/>
        <v>Jacksons Lane: Space 4</v>
      </c>
      <c r="K130" s="44">
        <f t="shared" si="59"/>
        <v>19.685039400000001</v>
      </c>
      <c r="L130" s="44">
        <f t="shared" si="60"/>
        <v>32.808399000000001</v>
      </c>
      <c r="M130" s="35">
        <f t="shared" si="50"/>
        <v>645.83462696592062</v>
      </c>
      <c r="N130" s="27">
        <v>6</v>
      </c>
      <c r="O130" s="27">
        <v>10</v>
      </c>
      <c r="P130" s="112">
        <f t="shared" si="52"/>
        <v>60</v>
      </c>
      <c r="Q130" s="76" t="s">
        <v>28</v>
      </c>
      <c r="R130" s="27" t="s">
        <v>28</v>
      </c>
      <c r="S130" s="27" t="s">
        <v>28</v>
      </c>
      <c r="T130" s="27" t="s">
        <v>28</v>
      </c>
      <c r="U130" s="27" t="s">
        <v>28</v>
      </c>
      <c r="V130" s="93" t="s">
        <v>28</v>
      </c>
      <c r="W130" s="85">
        <v>17</v>
      </c>
      <c r="X130" s="40">
        <f>W130*8</f>
        <v>136</v>
      </c>
      <c r="Y130" s="40">
        <f t="shared" si="54"/>
        <v>680</v>
      </c>
      <c r="Z130" s="33">
        <f t="shared" si="55"/>
        <v>0.28333333333333333</v>
      </c>
      <c r="AA130" s="37">
        <f t="shared" si="56"/>
        <v>2.2666666666666666</v>
      </c>
      <c r="AB130" s="70">
        <f t="shared" si="57"/>
        <v>11.333333333333334</v>
      </c>
      <c r="AC130" s="73">
        <f>W130-'Headline Stats'!$B$6</f>
        <v>-12.46586538461538</v>
      </c>
      <c r="AD130" s="34">
        <f>X130-'Headline Stats'!$B$7</f>
        <v>-88.690675241157521</v>
      </c>
      <c r="AE130" s="34">
        <f>Y130-'Headline Stats'!$B$8</f>
        <v>-405.80322580645156</v>
      </c>
      <c r="AF130" s="34">
        <f>Z130-'Headline Stats'!$B$13</f>
        <v>-0.17057394663159747</v>
      </c>
      <c r="AG130" s="34">
        <f>AA130-'Headline Stats'!$B$14</f>
        <v>-1.0740071049487541</v>
      </c>
      <c r="AH130" s="69">
        <f>AB130-'Headline Stats'!$B$15</f>
        <v>-4.8262711451811331</v>
      </c>
      <c r="AI130" s="76"/>
    </row>
    <row r="131" spans="1:35" x14ac:dyDescent="0.25">
      <c r="A131" s="41" t="s">
        <v>349</v>
      </c>
      <c r="B131" s="53" t="s">
        <v>350</v>
      </c>
      <c r="C131" s="27" t="s">
        <v>351</v>
      </c>
      <c r="D131" s="27"/>
      <c r="E131" s="27" t="s">
        <v>352</v>
      </c>
      <c r="F131" s="26" t="s">
        <v>353</v>
      </c>
      <c r="G131" s="26" t="s">
        <v>354</v>
      </c>
      <c r="H131" s="103" t="s">
        <v>24</v>
      </c>
      <c r="I131" s="76" t="s">
        <v>357</v>
      </c>
      <c r="J131" s="27" t="str">
        <f t="shared" si="61"/>
        <v>Jacksons Lane: Space 5</v>
      </c>
      <c r="K131" s="44">
        <f t="shared" si="59"/>
        <v>22.965879300000001</v>
      </c>
      <c r="L131" s="44">
        <f t="shared" si="60"/>
        <v>22.965879300000001</v>
      </c>
      <c r="M131" s="35">
        <f t="shared" si="50"/>
        <v>527.43161202216857</v>
      </c>
      <c r="N131" s="27">
        <v>7</v>
      </c>
      <c r="O131" s="27">
        <v>7</v>
      </c>
      <c r="P131" s="112">
        <f t="shared" si="52"/>
        <v>49</v>
      </c>
      <c r="Q131" s="76" t="s">
        <v>28</v>
      </c>
      <c r="R131" s="27" t="s">
        <v>28</v>
      </c>
      <c r="S131" s="27" t="s">
        <v>28</v>
      </c>
      <c r="T131" s="27" t="s">
        <v>28</v>
      </c>
      <c r="U131" s="27" t="s">
        <v>28</v>
      </c>
      <c r="V131" s="93" t="s">
        <v>28</v>
      </c>
      <c r="W131" s="85">
        <v>17</v>
      </c>
      <c r="X131" s="40">
        <f>W131*8</f>
        <v>136</v>
      </c>
      <c r="Y131" s="40">
        <f t="shared" si="54"/>
        <v>680</v>
      </c>
      <c r="Z131" s="33">
        <f t="shared" si="55"/>
        <v>0.34693877551020408</v>
      </c>
      <c r="AA131" s="37">
        <f t="shared" si="56"/>
        <v>2.7755102040816326</v>
      </c>
      <c r="AB131" s="70">
        <f t="shared" si="57"/>
        <v>13.877551020408163</v>
      </c>
      <c r="AC131" s="73">
        <f>W131-'Headline Stats'!$B$6</f>
        <v>-12.46586538461538</v>
      </c>
      <c r="AD131" s="34">
        <f>X131-'Headline Stats'!$B$7</f>
        <v>-88.690675241157521</v>
      </c>
      <c r="AE131" s="34">
        <f>Y131-'Headline Stats'!$B$8</f>
        <v>-405.80322580645156</v>
      </c>
      <c r="AF131" s="34">
        <f>Z131-'Headline Stats'!$B$13</f>
        <v>-0.10696850445472672</v>
      </c>
      <c r="AG131" s="34">
        <f>AA131-'Headline Stats'!$B$14</f>
        <v>-0.56516356753378805</v>
      </c>
      <c r="AH131" s="69">
        <f>AB131-'Headline Stats'!$B$15</f>
        <v>-2.2820534581063043</v>
      </c>
      <c r="AI131" s="76"/>
    </row>
    <row r="132" spans="1:35" s="6" customFormat="1" x14ac:dyDescent="0.25">
      <c r="A132" s="41" t="s">
        <v>358</v>
      </c>
      <c r="B132" s="53" t="s">
        <v>359</v>
      </c>
      <c r="C132" s="27" t="s">
        <v>360</v>
      </c>
      <c r="D132" s="27"/>
      <c r="E132" s="27" t="s">
        <v>361</v>
      </c>
      <c r="F132" s="26" t="s">
        <v>362</v>
      </c>
      <c r="G132" s="26" t="s">
        <v>363</v>
      </c>
      <c r="H132" s="103" t="s">
        <v>364</v>
      </c>
      <c r="I132" s="76" t="s">
        <v>365</v>
      </c>
      <c r="J132" s="27" t="str">
        <f t="shared" si="61"/>
        <v>Jerwood Space: Spaces 1 &amp; 3</v>
      </c>
      <c r="K132" s="27">
        <v>58</v>
      </c>
      <c r="L132" s="27">
        <v>30</v>
      </c>
      <c r="M132" s="35">
        <f t="shared" si="50"/>
        <v>1740</v>
      </c>
      <c r="N132" s="27">
        <v>17.7</v>
      </c>
      <c r="O132" s="27">
        <v>9.1</v>
      </c>
      <c r="P132" s="112">
        <f t="shared" si="52"/>
        <v>161.07</v>
      </c>
      <c r="Q132" s="76" t="s">
        <v>14</v>
      </c>
      <c r="R132" s="27" t="s">
        <v>28</v>
      </c>
      <c r="S132" s="27" t="s">
        <v>14</v>
      </c>
      <c r="T132" s="27" t="s">
        <v>14</v>
      </c>
      <c r="U132" s="27" t="s">
        <v>14</v>
      </c>
      <c r="V132" s="93" t="s">
        <v>14</v>
      </c>
      <c r="W132" s="85">
        <v>25</v>
      </c>
      <c r="X132" s="36">
        <v>190</v>
      </c>
      <c r="Y132" s="36">
        <v>900</v>
      </c>
      <c r="Z132" s="33">
        <f t="shared" si="55"/>
        <v>0.1552120196187993</v>
      </c>
      <c r="AA132" s="37">
        <f t="shared" si="56"/>
        <v>1.1796113491028746</v>
      </c>
      <c r="AB132" s="70">
        <f t="shared" si="57"/>
        <v>5.5876327062767741</v>
      </c>
      <c r="AC132" s="73">
        <f>W132-'Headline Stats'!$B$6</f>
        <v>-4.4658653846153804</v>
      </c>
      <c r="AD132" s="34">
        <f>X132-'Headline Stats'!$B$7</f>
        <v>-34.690675241157521</v>
      </c>
      <c r="AE132" s="34">
        <f>Y132-'Headline Stats'!$B$8</f>
        <v>-185.80322580645156</v>
      </c>
      <c r="AF132" s="34">
        <f>Z132-'Headline Stats'!$B$13</f>
        <v>-0.29869526034613147</v>
      </c>
      <c r="AG132" s="34">
        <f>AA132-'Headline Stats'!$B$14</f>
        <v>-2.1610624225125461</v>
      </c>
      <c r="AH132" s="69">
        <f>AB132-'Headline Stats'!$B$15</f>
        <v>-10.571971772237692</v>
      </c>
      <c r="AI132" s="76" t="s">
        <v>604</v>
      </c>
    </row>
    <row r="133" spans="1:35" x14ac:dyDescent="0.25">
      <c r="A133" s="41" t="s">
        <v>358</v>
      </c>
      <c r="B133" s="53" t="s">
        <v>359</v>
      </c>
      <c r="C133" s="27" t="s">
        <v>360</v>
      </c>
      <c r="D133" s="27"/>
      <c r="E133" s="27" t="s">
        <v>361</v>
      </c>
      <c r="F133" s="26" t="s">
        <v>362</v>
      </c>
      <c r="G133" s="26" t="s">
        <v>363</v>
      </c>
      <c r="H133" s="103" t="s">
        <v>364</v>
      </c>
      <c r="I133" s="76" t="s">
        <v>366</v>
      </c>
      <c r="J133" s="27" t="str">
        <f t="shared" si="61"/>
        <v>Jerwood Space: Spaces 2 &amp; 4</v>
      </c>
      <c r="K133" s="27">
        <v>50</v>
      </c>
      <c r="L133" s="27">
        <v>24</v>
      </c>
      <c r="M133" s="35">
        <f t="shared" si="50"/>
        <v>1200</v>
      </c>
      <c r="N133" s="27">
        <v>15.2</v>
      </c>
      <c r="O133" s="27">
        <v>7.3</v>
      </c>
      <c r="P133" s="112">
        <f t="shared" si="52"/>
        <v>110.96</v>
      </c>
      <c r="Q133" s="76" t="s">
        <v>14</v>
      </c>
      <c r="R133" s="27" t="s">
        <v>28</v>
      </c>
      <c r="S133" s="27" t="s">
        <v>14</v>
      </c>
      <c r="T133" s="27" t="s">
        <v>14</v>
      </c>
      <c r="U133" s="27" t="s">
        <v>14</v>
      </c>
      <c r="V133" s="93" t="s">
        <v>14</v>
      </c>
      <c r="W133" s="85">
        <v>21</v>
      </c>
      <c r="X133" s="36">
        <v>160</v>
      </c>
      <c r="Y133" s="36">
        <v>756</v>
      </c>
      <c r="Z133" s="33">
        <f t="shared" si="55"/>
        <v>0.18925739005046865</v>
      </c>
      <c r="AA133" s="37">
        <f t="shared" si="56"/>
        <v>1.4419610670511898</v>
      </c>
      <c r="AB133" s="70">
        <f t="shared" si="57"/>
        <v>6.8132660418168713</v>
      </c>
      <c r="AC133" s="73">
        <f>W133-'Headline Stats'!$B$6</f>
        <v>-8.4658653846153804</v>
      </c>
      <c r="AD133" s="34">
        <f>X133-'Headline Stats'!$B$7</f>
        <v>-64.690675241157521</v>
      </c>
      <c r="AE133" s="34">
        <f>Y133-'Headline Stats'!$B$8</f>
        <v>-329.80322580645156</v>
      </c>
      <c r="AF133" s="34">
        <f>Z133-'Headline Stats'!$B$13</f>
        <v>-0.26464988991446214</v>
      </c>
      <c r="AG133" s="34">
        <f>AA133-'Headline Stats'!$B$14</f>
        <v>-1.8987127045642309</v>
      </c>
      <c r="AH133" s="69">
        <f>AB133-'Headline Stats'!$B$15</f>
        <v>-9.3463384366975966</v>
      </c>
      <c r="AI133" s="76" t="s">
        <v>604</v>
      </c>
    </row>
    <row r="134" spans="1:35" x14ac:dyDescent="0.25">
      <c r="A134" s="41" t="s">
        <v>358</v>
      </c>
      <c r="B134" s="53" t="s">
        <v>359</v>
      </c>
      <c r="C134" s="27" t="s">
        <v>360</v>
      </c>
      <c r="D134" s="27"/>
      <c r="E134" s="27" t="s">
        <v>361</v>
      </c>
      <c r="F134" s="26" t="s">
        <v>362</v>
      </c>
      <c r="G134" s="26" t="s">
        <v>363</v>
      </c>
      <c r="H134" s="103" t="s">
        <v>364</v>
      </c>
      <c r="I134" s="76" t="s">
        <v>367</v>
      </c>
      <c r="J134" s="27" t="str">
        <f t="shared" si="61"/>
        <v>Jerwood Space: Spaces 5 &amp; 6</v>
      </c>
      <c r="K134" s="27">
        <v>24</v>
      </c>
      <c r="L134" s="27">
        <v>24</v>
      </c>
      <c r="M134" s="35">
        <f t="shared" si="50"/>
        <v>576</v>
      </c>
      <c r="N134" s="27">
        <v>7.3</v>
      </c>
      <c r="O134" s="27">
        <v>7.3</v>
      </c>
      <c r="P134" s="112">
        <f t="shared" si="52"/>
        <v>53.29</v>
      </c>
      <c r="Q134" s="76" t="s">
        <v>14</v>
      </c>
      <c r="R134" s="27" t="s">
        <v>28</v>
      </c>
      <c r="S134" s="27" t="s">
        <v>28</v>
      </c>
      <c r="T134" s="27" t="s">
        <v>28</v>
      </c>
      <c r="U134" s="27" t="s">
        <v>28</v>
      </c>
      <c r="V134" s="93" t="s">
        <v>14</v>
      </c>
      <c r="W134" s="85">
        <v>14</v>
      </c>
      <c r="X134" s="36">
        <v>106</v>
      </c>
      <c r="Y134" s="36">
        <v>504</v>
      </c>
      <c r="Z134" s="33">
        <f t="shared" si="55"/>
        <v>0.26271345468192908</v>
      </c>
      <c r="AA134" s="37">
        <f t="shared" si="56"/>
        <v>1.9891161568774629</v>
      </c>
      <c r="AB134" s="70">
        <f t="shared" si="57"/>
        <v>9.4576843685494474</v>
      </c>
      <c r="AC134" s="73">
        <f>W134-'Headline Stats'!$B$6</f>
        <v>-15.46586538461538</v>
      </c>
      <c r="AD134" s="34">
        <f>X134-'Headline Stats'!$B$7</f>
        <v>-118.69067524115752</v>
      </c>
      <c r="AE134" s="34">
        <f>Y134-'Headline Stats'!$B$8</f>
        <v>-581.80322580645156</v>
      </c>
      <c r="AF134" s="34">
        <f>Z134-'Headline Stats'!$B$13</f>
        <v>-0.19119382528300172</v>
      </c>
      <c r="AG134" s="34">
        <f>AA134-'Headline Stats'!$B$14</f>
        <v>-1.3515576147379578</v>
      </c>
      <c r="AH134" s="69">
        <f>AB134-'Headline Stats'!$B$15</f>
        <v>-6.7019201099650196</v>
      </c>
      <c r="AI134" s="76" t="s">
        <v>604</v>
      </c>
    </row>
    <row r="135" spans="1:35" x14ac:dyDescent="0.25">
      <c r="A135" s="41" t="s">
        <v>358</v>
      </c>
      <c r="B135" s="53" t="s">
        <v>359</v>
      </c>
      <c r="C135" s="27" t="s">
        <v>360</v>
      </c>
      <c r="D135" s="27"/>
      <c r="E135" s="27" t="s">
        <v>361</v>
      </c>
      <c r="F135" s="26" t="s">
        <v>362</v>
      </c>
      <c r="G135" s="26" t="s">
        <v>363</v>
      </c>
      <c r="H135" s="103" t="s">
        <v>364</v>
      </c>
      <c r="I135" s="76" t="s">
        <v>368</v>
      </c>
      <c r="J135" s="27" t="str">
        <f t="shared" si="61"/>
        <v>Jerwood Space: Space 7</v>
      </c>
      <c r="K135" s="27">
        <v>53</v>
      </c>
      <c r="L135" s="27">
        <v>51</v>
      </c>
      <c r="M135" s="35">
        <f t="shared" ref="M135" si="62">K135*L135</f>
        <v>2703</v>
      </c>
      <c r="N135" s="27">
        <v>16.3</v>
      </c>
      <c r="O135" s="27">
        <v>15.6</v>
      </c>
      <c r="P135" s="112">
        <f t="shared" si="52"/>
        <v>254.28</v>
      </c>
      <c r="Q135" s="76" t="s">
        <v>14</v>
      </c>
      <c r="R135" s="27" t="s">
        <v>28</v>
      </c>
      <c r="S135" s="27" t="s">
        <v>14</v>
      </c>
      <c r="T135" s="27" t="s">
        <v>14</v>
      </c>
      <c r="U135" s="27" t="s">
        <v>14</v>
      </c>
      <c r="V135" s="93" t="s">
        <v>14</v>
      </c>
      <c r="W135" s="85">
        <v>50</v>
      </c>
      <c r="X135" s="36">
        <v>357</v>
      </c>
      <c r="Y135" s="36">
        <v>2256</v>
      </c>
      <c r="Z135" s="33">
        <f t="shared" si="55"/>
        <v>0.1966336322164543</v>
      </c>
      <c r="AA135" s="37">
        <f t="shared" si="56"/>
        <v>1.4039641340254838</v>
      </c>
      <c r="AB135" s="70">
        <f t="shared" si="57"/>
        <v>8.8721094856064173</v>
      </c>
      <c r="AC135" s="73">
        <f>W135-'Headline Stats'!$B$6</f>
        <v>20.53413461538462</v>
      </c>
      <c r="AD135" s="34">
        <f>X135-'Headline Stats'!$B$7</f>
        <v>132.30932475884248</v>
      </c>
      <c r="AE135" s="34">
        <f>Y135-'Headline Stats'!$B$8</f>
        <v>1170.1967741935484</v>
      </c>
      <c r="AF135" s="34">
        <f>Z135-'Headline Stats'!$B$13</f>
        <v>-0.2572736477484765</v>
      </c>
      <c r="AG135" s="34">
        <f>AA135-'Headline Stats'!$B$14</f>
        <v>-1.9367096375899369</v>
      </c>
      <c r="AH135" s="69">
        <f>AB135-'Headline Stats'!$B$15</f>
        <v>-7.2874949929080497</v>
      </c>
      <c r="AI135" s="76" t="s">
        <v>604</v>
      </c>
    </row>
    <row r="136" spans="1:35" x14ac:dyDescent="0.25">
      <c r="A136" s="21" t="s">
        <v>712</v>
      </c>
      <c r="B136" s="21" t="s">
        <v>713</v>
      </c>
      <c r="C136" s="22" t="s">
        <v>714</v>
      </c>
      <c r="D136" s="23"/>
      <c r="E136" s="24" t="s">
        <v>715</v>
      </c>
      <c r="F136" s="26" t="s">
        <v>716</v>
      </c>
      <c r="G136" s="26" t="s">
        <v>717</v>
      </c>
      <c r="H136" s="102"/>
      <c r="I136" s="81" t="s">
        <v>718</v>
      </c>
      <c r="J136" s="27" t="str">
        <f t="shared" si="61"/>
        <v>Kobi Nazrul Centre: Main Space</v>
      </c>
      <c r="K136" s="27"/>
      <c r="L136" s="27"/>
      <c r="M136" s="27"/>
      <c r="N136" s="23"/>
      <c r="O136" s="23"/>
      <c r="P136" s="111"/>
      <c r="Q136" s="75" t="s">
        <v>28</v>
      </c>
      <c r="R136" s="23" t="s">
        <v>28</v>
      </c>
      <c r="S136" s="23" t="s">
        <v>28</v>
      </c>
      <c r="T136" s="23" t="s">
        <v>28</v>
      </c>
      <c r="U136" s="23" t="s">
        <v>28</v>
      </c>
      <c r="V136" s="95" t="s">
        <v>28</v>
      </c>
      <c r="W136" s="87">
        <v>18</v>
      </c>
      <c r="X136" s="32">
        <v>100</v>
      </c>
      <c r="Y136" s="50">
        <f t="shared" ref="Y136:Y143" si="63">X136*5</f>
        <v>500</v>
      </c>
      <c r="Z136" s="33"/>
      <c r="AA136" s="37"/>
      <c r="AB136" s="70"/>
      <c r="AC136" s="73">
        <f>W136-'Headline Stats'!$B$6</f>
        <v>-11.46586538461538</v>
      </c>
      <c r="AD136" s="34">
        <f>X136-'Headline Stats'!$B$7</f>
        <v>-124.69067524115752</v>
      </c>
      <c r="AE136" s="34">
        <f>Y136-'Headline Stats'!$B$8</f>
        <v>-585.80322580645156</v>
      </c>
      <c r="AF136" s="34">
        <f>Z136-'Headline Stats'!$B$13</f>
        <v>-0.4539072799649308</v>
      </c>
      <c r="AG136" s="34">
        <f>AA136-'Headline Stats'!$B$14</f>
        <v>-3.3406737716154207</v>
      </c>
      <c r="AH136" s="69">
        <f>AB136-'Headline Stats'!$B$15</f>
        <v>-16.159604478514467</v>
      </c>
      <c r="AI136" s="75"/>
    </row>
    <row r="137" spans="1:35" x14ac:dyDescent="0.25">
      <c r="A137" s="21" t="s">
        <v>712</v>
      </c>
      <c r="B137" s="21" t="s">
        <v>713</v>
      </c>
      <c r="C137" s="22" t="s">
        <v>714</v>
      </c>
      <c r="D137" s="23"/>
      <c r="E137" s="24" t="s">
        <v>715</v>
      </c>
      <c r="F137" s="26" t="s">
        <v>716</v>
      </c>
      <c r="G137" s="26" t="s">
        <v>717</v>
      </c>
      <c r="H137" s="102"/>
      <c r="I137" s="81" t="s">
        <v>251</v>
      </c>
      <c r="J137" s="27" t="str">
        <f t="shared" si="61"/>
        <v>Kobi Nazrul Centre: Meeting Room</v>
      </c>
      <c r="K137" s="27"/>
      <c r="L137" s="27"/>
      <c r="M137" s="27"/>
      <c r="N137" s="23"/>
      <c r="O137" s="23"/>
      <c r="P137" s="111"/>
      <c r="Q137" s="75" t="s">
        <v>28</v>
      </c>
      <c r="R137" s="23" t="s">
        <v>28</v>
      </c>
      <c r="S137" s="23" t="s">
        <v>28</v>
      </c>
      <c r="T137" s="23" t="s">
        <v>28</v>
      </c>
      <c r="U137" s="23" t="s">
        <v>28</v>
      </c>
      <c r="V137" s="95" t="s">
        <v>28</v>
      </c>
      <c r="W137" s="87">
        <v>15</v>
      </c>
      <c r="X137" s="32">
        <v>60</v>
      </c>
      <c r="Y137" s="50">
        <f t="shared" si="63"/>
        <v>300</v>
      </c>
      <c r="Z137" s="33"/>
      <c r="AA137" s="37"/>
      <c r="AB137" s="70"/>
      <c r="AC137" s="73">
        <f>W137-'Headline Stats'!$B$6</f>
        <v>-14.46586538461538</v>
      </c>
      <c r="AD137" s="34">
        <f>X137-'Headline Stats'!$B$7</f>
        <v>-164.69067524115752</v>
      </c>
      <c r="AE137" s="34">
        <f>Y137-'Headline Stats'!$B$8</f>
        <v>-785.80322580645156</v>
      </c>
      <c r="AF137" s="34">
        <f>Z137-'Headline Stats'!$B$13</f>
        <v>-0.4539072799649308</v>
      </c>
      <c r="AG137" s="34">
        <f>AA137-'Headline Stats'!$B$14</f>
        <v>-3.3406737716154207</v>
      </c>
      <c r="AH137" s="69">
        <f>AB137-'Headline Stats'!$B$15</f>
        <v>-16.159604478514467</v>
      </c>
      <c r="AI137" s="75"/>
    </row>
    <row r="138" spans="1:35" x14ac:dyDescent="0.25">
      <c r="A138" s="41" t="s">
        <v>369</v>
      </c>
      <c r="B138" s="53" t="s">
        <v>370</v>
      </c>
      <c r="C138" s="27" t="s">
        <v>371</v>
      </c>
      <c r="D138" s="27"/>
      <c r="E138" s="53" t="s">
        <v>372</v>
      </c>
      <c r="F138" s="26" t="s">
        <v>373</v>
      </c>
      <c r="G138" s="26" t="s">
        <v>374</v>
      </c>
      <c r="H138" s="103" t="s">
        <v>24</v>
      </c>
      <c r="I138" s="76" t="s">
        <v>375</v>
      </c>
      <c r="J138" s="27" t="str">
        <f t="shared" si="61"/>
        <v>Lantern Arts Centre: Café Studio</v>
      </c>
      <c r="K138" s="44">
        <f>N138*3.2808399</f>
        <v>24.606299249999999</v>
      </c>
      <c r="L138" s="44">
        <f>O138*3.2808399</f>
        <v>45.931758600000002</v>
      </c>
      <c r="M138" s="35">
        <f>K138*L138</f>
        <v>1130.2105971903611</v>
      </c>
      <c r="N138" s="27">
        <v>7.5</v>
      </c>
      <c r="O138" s="27">
        <v>14</v>
      </c>
      <c r="P138" s="112">
        <f>N138*O138</f>
        <v>105</v>
      </c>
      <c r="Q138" s="76" t="s">
        <v>28</v>
      </c>
      <c r="R138" s="27" t="s">
        <v>28</v>
      </c>
      <c r="S138" s="27" t="s">
        <v>28</v>
      </c>
      <c r="T138" s="27" t="s">
        <v>28</v>
      </c>
      <c r="U138" s="27" t="s">
        <v>28</v>
      </c>
      <c r="V138" s="93" t="s">
        <v>14</v>
      </c>
      <c r="W138" s="85">
        <v>25</v>
      </c>
      <c r="X138" s="40">
        <f t="shared" ref="X138:X143" si="64">W138*8</f>
        <v>200</v>
      </c>
      <c r="Y138" s="40">
        <f t="shared" si="63"/>
        <v>1000</v>
      </c>
      <c r="Z138" s="33">
        <f>W138/P138</f>
        <v>0.23809523809523808</v>
      </c>
      <c r="AA138" s="37">
        <f>X138/P138</f>
        <v>1.9047619047619047</v>
      </c>
      <c r="AB138" s="70">
        <f>Y138/P138</f>
        <v>9.5238095238095237</v>
      </c>
      <c r="AC138" s="73">
        <f>W138-'Headline Stats'!$B$6</f>
        <v>-4.4658653846153804</v>
      </c>
      <c r="AD138" s="34">
        <f>X138-'Headline Stats'!$B$7</f>
        <v>-24.690675241157521</v>
      </c>
      <c r="AE138" s="34">
        <f>Y138-'Headline Stats'!$B$8</f>
        <v>-85.803225806451564</v>
      </c>
      <c r="AF138" s="34">
        <f>Z138-'Headline Stats'!$B$13</f>
        <v>-0.21581204186969272</v>
      </c>
      <c r="AG138" s="34">
        <f>AA138-'Headline Stats'!$B$14</f>
        <v>-1.435911866853516</v>
      </c>
      <c r="AH138" s="69">
        <f>AB138-'Headline Stats'!$B$15</f>
        <v>-6.6357949547049433</v>
      </c>
      <c r="AI138" s="76"/>
    </row>
    <row r="139" spans="1:35" s="6" customFormat="1" x14ac:dyDescent="0.25">
      <c r="A139" s="41" t="s">
        <v>369</v>
      </c>
      <c r="B139" s="53" t="s">
        <v>370</v>
      </c>
      <c r="C139" s="27" t="s">
        <v>371</v>
      </c>
      <c r="D139" s="27"/>
      <c r="E139" s="53" t="s">
        <v>372</v>
      </c>
      <c r="F139" s="26" t="s">
        <v>373</v>
      </c>
      <c r="G139" s="26" t="s">
        <v>374</v>
      </c>
      <c r="H139" s="103" t="s">
        <v>24</v>
      </c>
      <c r="I139" s="76" t="s">
        <v>65</v>
      </c>
      <c r="J139" s="27" t="str">
        <f t="shared" si="61"/>
        <v>Lantern Arts Centre: Rehearsal Studio</v>
      </c>
      <c r="K139" s="44">
        <f>N139*3.2808399</f>
        <v>24.606299249999999</v>
      </c>
      <c r="L139" s="44">
        <f>O139*3.2808399</f>
        <v>27.887139150000003</v>
      </c>
      <c r="M139" s="35">
        <f>K139*L139</f>
        <v>686.19929115129071</v>
      </c>
      <c r="N139" s="27">
        <v>7.5</v>
      </c>
      <c r="O139" s="27">
        <v>8.5</v>
      </c>
      <c r="P139" s="112">
        <f>N139*O139</f>
        <v>63.75</v>
      </c>
      <c r="Q139" s="76" t="s">
        <v>28</v>
      </c>
      <c r="R139" s="27" t="s">
        <v>28</v>
      </c>
      <c r="S139" s="27" t="s">
        <v>28</v>
      </c>
      <c r="T139" s="27" t="s">
        <v>28</v>
      </c>
      <c r="U139" s="27" t="s">
        <v>28</v>
      </c>
      <c r="V139" s="93" t="s">
        <v>28</v>
      </c>
      <c r="W139" s="85">
        <v>20</v>
      </c>
      <c r="X139" s="40">
        <f t="shared" si="64"/>
        <v>160</v>
      </c>
      <c r="Y139" s="40">
        <f t="shared" si="63"/>
        <v>800</v>
      </c>
      <c r="Z139" s="33">
        <f>W139/P139</f>
        <v>0.31372549019607843</v>
      </c>
      <c r="AA139" s="37">
        <f>X139/P139</f>
        <v>2.5098039215686274</v>
      </c>
      <c r="AB139" s="70">
        <f>Y139/P139</f>
        <v>12.549019607843137</v>
      </c>
      <c r="AC139" s="73">
        <f>W139-'Headline Stats'!$B$6</f>
        <v>-9.4658653846153804</v>
      </c>
      <c r="AD139" s="34">
        <f>X139-'Headline Stats'!$B$7</f>
        <v>-64.690675241157521</v>
      </c>
      <c r="AE139" s="34">
        <f>Y139-'Headline Stats'!$B$8</f>
        <v>-285.80322580645156</v>
      </c>
      <c r="AF139" s="34">
        <f>Z139-'Headline Stats'!$B$13</f>
        <v>-0.14018178976885237</v>
      </c>
      <c r="AG139" s="34">
        <f>AA139-'Headline Stats'!$B$14</f>
        <v>-0.83086985004679326</v>
      </c>
      <c r="AH139" s="69">
        <f>AB139-'Headline Stats'!$B$15</f>
        <v>-3.6105848706713299</v>
      </c>
      <c r="AI139" s="76"/>
    </row>
    <row r="140" spans="1:35" s="6" customFormat="1" x14ac:dyDescent="0.25">
      <c r="A140" s="41" t="s">
        <v>369</v>
      </c>
      <c r="B140" s="53" t="s">
        <v>370</v>
      </c>
      <c r="C140" s="27" t="s">
        <v>371</v>
      </c>
      <c r="D140" s="27"/>
      <c r="E140" s="53" t="s">
        <v>372</v>
      </c>
      <c r="F140" s="26" t="s">
        <v>373</v>
      </c>
      <c r="G140" s="26" t="s">
        <v>374</v>
      </c>
      <c r="H140" s="103" t="s">
        <v>24</v>
      </c>
      <c r="I140" s="76" t="s">
        <v>376</v>
      </c>
      <c r="J140" s="27" t="str">
        <f t="shared" si="61"/>
        <v>Lantern Arts Centre: Bond Hall</v>
      </c>
      <c r="K140" s="44" t="s">
        <v>53</v>
      </c>
      <c r="L140" s="44" t="s">
        <v>53</v>
      </c>
      <c r="M140" s="35" t="s">
        <v>53</v>
      </c>
      <c r="N140" s="27" t="s">
        <v>53</v>
      </c>
      <c r="O140" s="27" t="s">
        <v>53</v>
      </c>
      <c r="P140" s="112">
        <v>140</v>
      </c>
      <c r="Q140" s="76" t="s">
        <v>28</v>
      </c>
      <c r="R140" s="27" t="s">
        <v>28</v>
      </c>
      <c r="S140" s="27" t="s">
        <v>28</v>
      </c>
      <c r="T140" s="27" t="s">
        <v>28</v>
      </c>
      <c r="U140" s="27" t="s">
        <v>28</v>
      </c>
      <c r="V140" s="93" t="s">
        <v>28</v>
      </c>
      <c r="W140" s="85">
        <v>25</v>
      </c>
      <c r="X140" s="40">
        <f t="shared" si="64"/>
        <v>200</v>
      </c>
      <c r="Y140" s="40">
        <f t="shared" si="63"/>
        <v>1000</v>
      </c>
      <c r="Z140" s="33">
        <f>W140/P140</f>
        <v>0.17857142857142858</v>
      </c>
      <c r="AA140" s="37">
        <f>X140/P140</f>
        <v>1.4285714285714286</v>
      </c>
      <c r="AB140" s="70">
        <f>Y140/P140</f>
        <v>7.1428571428571432</v>
      </c>
      <c r="AC140" s="73">
        <f>W140-'Headline Stats'!$B$6</f>
        <v>-4.4658653846153804</v>
      </c>
      <c r="AD140" s="34">
        <f>X140-'Headline Stats'!$B$7</f>
        <v>-24.690675241157521</v>
      </c>
      <c r="AE140" s="34">
        <f>Y140-'Headline Stats'!$B$8</f>
        <v>-85.803225806451564</v>
      </c>
      <c r="AF140" s="34">
        <f>Z140-'Headline Stats'!$B$13</f>
        <v>-0.27533585139350225</v>
      </c>
      <c r="AG140" s="34">
        <f>AA140-'Headline Stats'!$B$14</f>
        <v>-1.9121023430439921</v>
      </c>
      <c r="AH140" s="69">
        <f>AB140-'Headline Stats'!$B$15</f>
        <v>-9.0167473356573247</v>
      </c>
      <c r="AI140" s="76"/>
    </row>
    <row r="141" spans="1:35" s="6" customFormat="1" x14ac:dyDescent="0.25">
      <c r="A141" s="41" t="s">
        <v>369</v>
      </c>
      <c r="B141" s="53" t="s">
        <v>370</v>
      </c>
      <c r="C141" s="27" t="s">
        <v>371</v>
      </c>
      <c r="D141" s="27"/>
      <c r="E141" s="53" t="s">
        <v>372</v>
      </c>
      <c r="F141" s="26" t="s">
        <v>373</v>
      </c>
      <c r="G141" s="26" t="s">
        <v>374</v>
      </c>
      <c r="H141" s="103" t="s">
        <v>24</v>
      </c>
      <c r="I141" s="76" t="s">
        <v>377</v>
      </c>
      <c r="J141" s="27" t="str">
        <f t="shared" si="61"/>
        <v>Lantern Arts Centre: Wesley Room</v>
      </c>
      <c r="K141" s="44">
        <f>N141*3.2808399</f>
        <v>26.246719200000001</v>
      </c>
      <c r="L141" s="44">
        <f>O141*3.2808399</f>
        <v>13.123359600000001</v>
      </c>
      <c r="M141" s="35">
        <f>K141*L141</f>
        <v>344.44513438182435</v>
      </c>
      <c r="N141" s="27">
        <v>8</v>
      </c>
      <c r="O141" s="27">
        <v>4</v>
      </c>
      <c r="P141" s="112">
        <f>N141*O141</f>
        <v>32</v>
      </c>
      <c r="Q141" s="76" t="s">
        <v>28</v>
      </c>
      <c r="R141" s="27" t="s">
        <v>28</v>
      </c>
      <c r="S141" s="27" t="s">
        <v>28</v>
      </c>
      <c r="T141" s="27" t="s">
        <v>28</v>
      </c>
      <c r="U141" s="27" t="s">
        <v>28</v>
      </c>
      <c r="V141" s="93" t="s">
        <v>28</v>
      </c>
      <c r="W141" s="85">
        <v>15</v>
      </c>
      <c r="X141" s="40">
        <f t="shared" si="64"/>
        <v>120</v>
      </c>
      <c r="Y141" s="40">
        <f t="shared" si="63"/>
        <v>600</v>
      </c>
      <c r="Z141" s="33">
        <f>W141/P141</f>
        <v>0.46875</v>
      </c>
      <c r="AA141" s="37">
        <f>X141/P141</f>
        <v>3.75</v>
      </c>
      <c r="AB141" s="70">
        <f>Y141/P141</f>
        <v>18.75</v>
      </c>
      <c r="AC141" s="73">
        <f>W141-'Headline Stats'!$B$6</f>
        <v>-14.46586538461538</v>
      </c>
      <c r="AD141" s="34">
        <f>X141-'Headline Stats'!$B$7</f>
        <v>-104.69067524115752</v>
      </c>
      <c r="AE141" s="34">
        <f>Y141-'Headline Stats'!$B$8</f>
        <v>-485.80322580645156</v>
      </c>
      <c r="AF141" s="34">
        <f>Z141-'Headline Stats'!$B$13</f>
        <v>1.4842720035069201E-2</v>
      </c>
      <c r="AG141" s="34">
        <f>AA141-'Headline Stats'!$B$14</f>
        <v>0.40932622838457933</v>
      </c>
      <c r="AH141" s="69">
        <f>AB141-'Headline Stats'!$B$15</f>
        <v>2.590395521485533</v>
      </c>
      <c r="AI141" s="76"/>
    </row>
    <row r="142" spans="1:35" s="7" customFormat="1" x14ac:dyDescent="0.25">
      <c r="A142" s="41" t="s">
        <v>369</v>
      </c>
      <c r="B142" s="53" t="s">
        <v>370</v>
      </c>
      <c r="C142" s="27" t="s">
        <v>371</v>
      </c>
      <c r="D142" s="27"/>
      <c r="E142" s="53" t="s">
        <v>372</v>
      </c>
      <c r="F142" s="26" t="s">
        <v>373</v>
      </c>
      <c r="G142" s="26" t="s">
        <v>374</v>
      </c>
      <c r="H142" s="103" t="s">
        <v>24</v>
      </c>
      <c r="I142" s="76" t="s">
        <v>378</v>
      </c>
      <c r="J142" s="27" t="str">
        <f t="shared" si="61"/>
        <v>Lantern Arts Centre: Main Church (The Sanctuary)</v>
      </c>
      <c r="K142" s="44" t="s">
        <v>53</v>
      </c>
      <c r="L142" s="44" t="s">
        <v>53</v>
      </c>
      <c r="M142" s="35" t="s">
        <v>53</v>
      </c>
      <c r="N142" s="27" t="s">
        <v>53</v>
      </c>
      <c r="O142" s="27" t="s">
        <v>53</v>
      </c>
      <c r="P142" s="112" t="s">
        <v>53</v>
      </c>
      <c r="Q142" s="76" t="s">
        <v>28</v>
      </c>
      <c r="R142" s="27" t="s">
        <v>28</v>
      </c>
      <c r="S142" s="27" t="s">
        <v>28</v>
      </c>
      <c r="T142" s="27" t="s">
        <v>28</v>
      </c>
      <c r="U142" s="27" t="s">
        <v>28</v>
      </c>
      <c r="V142" s="93" t="s">
        <v>28</v>
      </c>
      <c r="W142" s="85">
        <v>50</v>
      </c>
      <c r="X142" s="40">
        <f t="shared" si="64"/>
        <v>400</v>
      </c>
      <c r="Y142" s="40">
        <f t="shared" si="63"/>
        <v>2000</v>
      </c>
      <c r="Z142" s="33"/>
      <c r="AA142" s="37"/>
      <c r="AB142" s="70"/>
      <c r="AC142" s="73">
        <f>W142-'Headline Stats'!$B$6</f>
        <v>20.53413461538462</v>
      </c>
      <c r="AD142" s="34">
        <f>X142-'Headline Stats'!$B$7</f>
        <v>175.30932475884248</v>
      </c>
      <c r="AE142" s="34">
        <f>Y142-'Headline Stats'!$B$8</f>
        <v>914.19677419354844</v>
      </c>
      <c r="AF142" s="34">
        <f>Z142-'Headline Stats'!$B$13</f>
        <v>-0.4539072799649308</v>
      </c>
      <c r="AG142" s="34">
        <f>AA142-'Headline Stats'!$B$14</f>
        <v>-3.3406737716154207</v>
      </c>
      <c r="AH142" s="69">
        <f>AB142-'Headline Stats'!$B$15</f>
        <v>-16.159604478514467</v>
      </c>
      <c r="AI142" s="76"/>
    </row>
    <row r="143" spans="1:35" s="7" customFormat="1" x14ac:dyDescent="0.25">
      <c r="A143" s="41" t="s">
        <v>369</v>
      </c>
      <c r="B143" s="53" t="s">
        <v>370</v>
      </c>
      <c r="C143" s="27" t="s">
        <v>371</v>
      </c>
      <c r="D143" s="27"/>
      <c r="E143" s="53" t="s">
        <v>372</v>
      </c>
      <c r="F143" s="26" t="s">
        <v>373</v>
      </c>
      <c r="G143" s="26" t="s">
        <v>374</v>
      </c>
      <c r="H143" s="103" t="s">
        <v>24</v>
      </c>
      <c r="I143" s="76" t="s">
        <v>379</v>
      </c>
      <c r="J143" s="27" t="str">
        <f t="shared" si="61"/>
        <v>Lantern Arts Centre: Prayer Room</v>
      </c>
      <c r="K143" s="44">
        <f t="shared" ref="K143:L149" si="65">N143*3.2808399</f>
        <v>16.404199500000001</v>
      </c>
      <c r="L143" s="44">
        <f t="shared" si="65"/>
        <v>16.404199500000001</v>
      </c>
      <c r="M143" s="35">
        <f t="shared" ref="M143:M149" si="66">K143*L143</f>
        <v>269.09776123580025</v>
      </c>
      <c r="N143" s="27">
        <v>5</v>
      </c>
      <c r="O143" s="27">
        <v>5</v>
      </c>
      <c r="P143" s="112">
        <f t="shared" ref="P143:P149" si="67">N143*O143</f>
        <v>25</v>
      </c>
      <c r="Q143" s="76" t="s">
        <v>28</v>
      </c>
      <c r="R143" s="27" t="s">
        <v>28</v>
      </c>
      <c r="S143" s="27" t="s">
        <v>28</v>
      </c>
      <c r="T143" s="27" t="s">
        <v>28</v>
      </c>
      <c r="U143" s="27" t="s">
        <v>28</v>
      </c>
      <c r="V143" s="93" t="s">
        <v>28</v>
      </c>
      <c r="W143" s="85">
        <v>5</v>
      </c>
      <c r="X143" s="40">
        <f t="shared" si="64"/>
        <v>40</v>
      </c>
      <c r="Y143" s="40">
        <f t="shared" si="63"/>
        <v>200</v>
      </c>
      <c r="Z143" s="33">
        <f t="shared" ref="Z143:Z149" si="68">W143/P143</f>
        <v>0.2</v>
      </c>
      <c r="AA143" s="37">
        <f t="shared" ref="AA143:AA149" si="69">X143/P143</f>
        <v>1.6</v>
      </c>
      <c r="AB143" s="70">
        <f t="shared" ref="AB143:AB149" si="70">Y143/P143</f>
        <v>8</v>
      </c>
      <c r="AC143" s="73">
        <f>W143-'Headline Stats'!$B$6</f>
        <v>-24.46586538461538</v>
      </c>
      <c r="AD143" s="34">
        <f>X143-'Headline Stats'!$B$7</f>
        <v>-184.69067524115752</v>
      </c>
      <c r="AE143" s="34">
        <f>Y143-'Headline Stats'!$B$8</f>
        <v>-885.80322580645156</v>
      </c>
      <c r="AF143" s="34">
        <f>Z143-'Headline Stats'!$B$13</f>
        <v>-0.25390727996493079</v>
      </c>
      <c r="AG143" s="34">
        <f>AA143-'Headline Stats'!$B$14</f>
        <v>-1.7406737716154206</v>
      </c>
      <c r="AH143" s="69">
        <f>AB143-'Headline Stats'!$B$15</f>
        <v>-8.159604478514467</v>
      </c>
      <c r="AI143" s="76"/>
    </row>
    <row r="144" spans="1:35" s="7" customFormat="1" x14ac:dyDescent="0.25">
      <c r="A144" s="41" t="s">
        <v>380</v>
      </c>
      <c r="B144" s="53" t="s">
        <v>381</v>
      </c>
      <c r="C144" s="27" t="s">
        <v>382</v>
      </c>
      <c r="D144" s="27"/>
      <c r="E144" s="53" t="s">
        <v>383</v>
      </c>
      <c r="F144" s="26" t="s">
        <v>384</v>
      </c>
      <c r="G144" s="26" t="s">
        <v>385</v>
      </c>
      <c r="H144" s="103" t="s">
        <v>24</v>
      </c>
      <c r="I144" s="76" t="s">
        <v>386</v>
      </c>
      <c r="J144" s="27" t="str">
        <f t="shared" si="61"/>
        <v>London Bubble: Rehearsal Room</v>
      </c>
      <c r="K144" s="44">
        <f t="shared" si="65"/>
        <v>37.860892446000001</v>
      </c>
      <c r="L144" s="44">
        <f t="shared" si="65"/>
        <v>27.559055160000003</v>
      </c>
      <c r="M144" s="35">
        <f t="shared" si="66"/>
        <v>1043.4104233261414</v>
      </c>
      <c r="N144" s="27">
        <v>11.54</v>
      </c>
      <c r="O144" s="27">
        <v>8.4</v>
      </c>
      <c r="P144" s="112">
        <f t="shared" si="67"/>
        <v>96.935999999999993</v>
      </c>
      <c r="Q144" s="76" t="s">
        <v>14</v>
      </c>
      <c r="R144" s="27" t="s">
        <v>28</v>
      </c>
      <c r="S144" s="27" t="s">
        <v>28</v>
      </c>
      <c r="T144" s="27" t="s">
        <v>28</v>
      </c>
      <c r="U144" s="27" t="s">
        <v>28</v>
      </c>
      <c r="V144" s="93" t="s">
        <v>14</v>
      </c>
      <c r="W144" s="85">
        <v>26</v>
      </c>
      <c r="X144" s="36">
        <v>144</v>
      </c>
      <c r="Y144" s="36">
        <v>564</v>
      </c>
      <c r="Z144" s="33">
        <f t="shared" si="68"/>
        <v>0.26821820582652472</v>
      </c>
      <c r="AA144" s="37">
        <f t="shared" si="69"/>
        <v>1.4855162168853677</v>
      </c>
      <c r="AB144" s="70">
        <f t="shared" si="70"/>
        <v>5.8182718494676902</v>
      </c>
      <c r="AC144" s="73">
        <f>W144-'Headline Stats'!$B$6</f>
        <v>-3.4658653846153804</v>
      </c>
      <c r="AD144" s="34">
        <f>X144-'Headline Stats'!$B$7</f>
        <v>-80.690675241157521</v>
      </c>
      <c r="AE144" s="34">
        <f>Y144-'Headline Stats'!$B$8</f>
        <v>-521.80322580645156</v>
      </c>
      <c r="AF144" s="34">
        <f>Z144-'Headline Stats'!$B$13</f>
        <v>-0.18568907413840607</v>
      </c>
      <c r="AG144" s="34">
        <f>AA144-'Headline Stats'!$B$14</f>
        <v>-1.8551575547300529</v>
      </c>
      <c r="AH144" s="69">
        <f>AB144-'Headline Stats'!$B$15</f>
        <v>-10.341332629046777</v>
      </c>
      <c r="AI144" s="76" t="s">
        <v>603</v>
      </c>
    </row>
    <row r="145" spans="1:35" x14ac:dyDescent="0.25">
      <c r="A145" s="41" t="s">
        <v>380</v>
      </c>
      <c r="B145" s="53" t="s">
        <v>381</v>
      </c>
      <c r="C145" s="27" t="s">
        <v>382</v>
      </c>
      <c r="D145" s="27"/>
      <c r="E145" s="53" t="s">
        <v>383</v>
      </c>
      <c r="F145" s="26" t="s">
        <v>384</v>
      </c>
      <c r="G145" s="26" t="s">
        <v>385</v>
      </c>
      <c r="H145" s="103" t="s">
        <v>24</v>
      </c>
      <c r="I145" s="76" t="s">
        <v>387</v>
      </c>
      <c r="J145" s="27" t="str">
        <f t="shared" si="61"/>
        <v>London Bubble: Studio Space</v>
      </c>
      <c r="K145" s="44">
        <f t="shared" si="65"/>
        <v>32.480315010000005</v>
      </c>
      <c r="L145" s="44">
        <f t="shared" si="65"/>
        <v>19.028871420000002</v>
      </c>
      <c r="M145" s="35">
        <f t="shared" si="66"/>
        <v>618.06373800638619</v>
      </c>
      <c r="N145" s="27">
        <v>9.9</v>
      </c>
      <c r="O145" s="27">
        <v>5.8</v>
      </c>
      <c r="P145" s="112">
        <f t="shared" si="67"/>
        <v>57.42</v>
      </c>
      <c r="Q145" s="76" t="s">
        <v>14</v>
      </c>
      <c r="R145" s="27" t="s">
        <v>28</v>
      </c>
      <c r="S145" s="27" t="s">
        <v>28</v>
      </c>
      <c r="T145" s="27" t="s">
        <v>28</v>
      </c>
      <c r="U145" s="27" t="s">
        <v>28</v>
      </c>
      <c r="V145" s="93" t="s">
        <v>28</v>
      </c>
      <c r="W145" s="85">
        <v>17</v>
      </c>
      <c r="X145" s="36">
        <v>81</v>
      </c>
      <c r="Y145" s="36">
        <v>310</v>
      </c>
      <c r="Z145" s="33">
        <f t="shared" si="68"/>
        <v>0.29606408916753746</v>
      </c>
      <c r="AA145" s="37">
        <f t="shared" si="69"/>
        <v>1.4106583072100314</v>
      </c>
      <c r="AB145" s="70">
        <f t="shared" si="70"/>
        <v>5.3988157436433299</v>
      </c>
      <c r="AC145" s="73">
        <f>W145-'Headline Stats'!$B$6</f>
        <v>-12.46586538461538</v>
      </c>
      <c r="AD145" s="34">
        <f>X145-'Headline Stats'!$B$7</f>
        <v>-143.69067524115752</v>
      </c>
      <c r="AE145" s="34">
        <f>Y145-'Headline Stats'!$B$8</f>
        <v>-775.80322580645156</v>
      </c>
      <c r="AF145" s="34">
        <f>Z145-'Headline Stats'!$B$13</f>
        <v>-0.15784319079739334</v>
      </c>
      <c r="AG145" s="34">
        <f>AA145-'Headline Stats'!$B$14</f>
        <v>-1.9300154644053893</v>
      </c>
      <c r="AH145" s="69">
        <f>AB145-'Headline Stats'!$B$15</f>
        <v>-10.760788734871138</v>
      </c>
      <c r="AI145" s="76" t="s">
        <v>603</v>
      </c>
    </row>
    <row r="146" spans="1:35" x14ac:dyDescent="0.25">
      <c r="A146" s="21" t="s">
        <v>890</v>
      </c>
      <c r="B146" s="21" t="s">
        <v>891</v>
      </c>
      <c r="C146" s="23"/>
      <c r="D146" s="23"/>
      <c r="E146" s="24" t="s">
        <v>893</v>
      </c>
      <c r="F146" s="46" t="s">
        <v>795</v>
      </c>
      <c r="G146" s="26" t="s">
        <v>892</v>
      </c>
      <c r="H146" s="102"/>
      <c r="I146" s="75" t="s">
        <v>86</v>
      </c>
      <c r="J146" s="27" t="str">
        <f t="shared" si="61"/>
        <v>London Fields Studio: Studio</v>
      </c>
      <c r="K146" s="28">
        <f t="shared" si="65"/>
        <v>36.089238899999998</v>
      </c>
      <c r="L146" s="28">
        <f t="shared" si="65"/>
        <v>19.685039400000001</v>
      </c>
      <c r="M146" s="29">
        <f t="shared" si="66"/>
        <v>710.41808966251267</v>
      </c>
      <c r="N146" s="23">
        <v>11</v>
      </c>
      <c r="O146" s="23">
        <v>6</v>
      </c>
      <c r="P146" s="111">
        <f t="shared" si="67"/>
        <v>66</v>
      </c>
      <c r="Q146" s="75" t="s">
        <v>28</v>
      </c>
      <c r="R146" s="23" t="s">
        <v>28</v>
      </c>
      <c r="S146" s="23" t="s">
        <v>14</v>
      </c>
      <c r="T146" s="23" t="s">
        <v>28</v>
      </c>
      <c r="U146" s="23" t="s">
        <v>14</v>
      </c>
      <c r="V146" s="95" t="s">
        <v>28</v>
      </c>
      <c r="W146" s="87">
        <v>20</v>
      </c>
      <c r="X146" s="50">
        <f>W146*8</f>
        <v>160</v>
      </c>
      <c r="Y146" s="50">
        <f>X146*5</f>
        <v>800</v>
      </c>
      <c r="Z146" s="33">
        <f t="shared" si="68"/>
        <v>0.30303030303030304</v>
      </c>
      <c r="AA146" s="33">
        <f t="shared" si="69"/>
        <v>2.4242424242424243</v>
      </c>
      <c r="AB146" s="69">
        <f t="shared" si="70"/>
        <v>12.121212121212121</v>
      </c>
      <c r="AC146" s="73">
        <f>W146-'Headline Stats'!$B$6</f>
        <v>-9.4658653846153804</v>
      </c>
      <c r="AD146" s="34">
        <f>X146-'Headline Stats'!$B$7</f>
        <v>-64.690675241157521</v>
      </c>
      <c r="AE146" s="34">
        <f>Y146-'Headline Stats'!$B$8</f>
        <v>-285.80322580645156</v>
      </c>
      <c r="AF146" s="34">
        <f>Z146-'Headline Stats'!$B$13</f>
        <v>-0.15087697693462776</v>
      </c>
      <c r="AG146" s="34">
        <f>AA146-'Headline Stats'!$B$14</f>
        <v>-0.91643134737299636</v>
      </c>
      <c r="AH146" s="69">
        <f>AB146-'Headline Stats'!$B$15</f>
        <v>-4.0383923573023459</v>
      </c>
      <c r="AI146" s="75"/>
    </row>
    <row r="147" spans="1:35" x14ac:dyDescent="0.25">
      <c r="A147" s="21" t="s">
        <v>654</v>
      </c>
      <c r="B147" s="21" t="s">
        <v>655</v>
      </c>
      <c r="C147" s="22" t="s">
        <v>656</v>
      </c>
      <c r="D147" s="23"/>
      <c r="E147" s="24" t="s">
        <v>657</v>
      </c>
      <c r="F147" s="26" t="s">
        <v>658</v>
      </c>
      <c r="G147" s="26" t="s">
        <v>659</v>
      </c>
      <c r="H147" s="106" t="s">
        <v>24</v>
      </c>
      <c r="I147" s="81" t="s">
        <v>65</v>
      </c>
      <c r="J147" s="27" t="str">
        <f t="shared" si="61"/>
        <v>London Palladium: Rehearsal Studio</v>
      </c>
      <c r="K147" s="28">
        <f t="shared" si="65"/>
        <v>22.965879300000001</v>
      </c>
      <c r="L147" s="28">
        <f t="shared" si="65"/>
        <v>19.685039400000001</v>
      </c>
      <c r="M147" s="29">
        <f t="shared" si="66"/>
        <v>452.08423887614447</v>
      </c>
      <c r="N147" s="23">
        <v>7</v>
      </c>
      <c r="O147" s="23">
        <v>6</v>
      </c>
      <c r="P147" s="111">
        <f t="shared" si="67"/>
        <v>42</v>
      </c>
      <c r="Q147" s="75" t="s">
        <v>28</v>
      </c>
      <c r="R147" s="23" t="s">
        <v>28</v>
      </c>
      <c r="S147" s="23" t="s">
        <v>28</v>
      </c>
      <c r="T147" s="23" t="s">
        <v>28</v>
      </c>
      <c r="U147" s="23" t="s">
        <v>28</v>
      </c>
      <c r="V147" s="95" t="s">
        <v>14</v>
      </c>
      <c r="W147" s="83">
        <f>X147/8</f>
        <v>18.75</v>
      </c>
      <c r="X147" s="32">
        <v>150</v>
      </c>
      <c r="Y147" s="50">
        <f>X147*5</f>
        <v>750</v>
      </c>
      <c r="Z147" s="33">
        <f t="shared" si="68"/>
        <v>0.44642857142857145</v>
      </c>
      <c r="AA147" s="37">
        <f t="shared" si="69"/>
        <v>3.5714285714285716</v>
      </c>
      <c r="AB147" s="70">
        <f t="shared" si="70"/>
        <v>17.857142857142858</v>
      </c>
      <c r="AC147" s="73">
        <f>W147-'Headline Stats'!$B$6</f>
        <v>-10.71586538461538</v>
      </c>
      <c r="AD147" s="34">
        <f>X147-'Headline Stats'!$B$7</f>
        <v>-74.690675241157521</v>
      </c>
      <c r="AE147" s="34">
        <f>Y147-'Headline Stats'!$B$8</f>
        <v>-335.80322580645156</v>
      </c>
      <c r="AF147" s="34">
        <f>Z147-'Headline Stats'!$B$13</f>
        <v>-7.4787085363593464E-3</v>
      </c>
      <c r="AG147" s="34">
        <f>AA147-'Headline Stats'!$B$14</f>
        <v>0.23075479981315095</v>
      </c>
      <c r="AH147" s="69">
        <f>AB147-'Headline Stats'!$B$15</f>
        <v>1.6975383786283906</v>
      </c>
      <c r="AI147" s="75" t="s">
        <v>603</v>
      </c>
    </row>
    <row r="148" spans="1:35" x14ac:dyDescent="0.25">
      <c r="A148" s="41" t="s">
        <v>388</v>
      </c>
      <c r="B148" s="53" t="s">
        <v>389</v>
      </c>
      <c r="C148" s="27" t="s">
        <v>390</v>
      </c>
      <c r="D148" s="27"/>
      <c r="E148" s="53" t="s">
        <v>391</v>
      </c>
      <c r="F148" s="26" t="s">
        <v>392</v>
      </c>
      <c r="G148" s="26" t="s">
        <v>393</v>
      </c>
      <c r="H148" s="103" t="s">
        <v>206</v>
      </c>
      <c r="I148" s="76" t="s">
        <v>127</v>
      </c>
      <c r="J148" s="27" t="str">
        <f t="shared" si="61"/>
        <v>London School of Capoeira: Studio 1</v>
      </c>
      <c r="K148" s="44">
        <f t="shared" si="65"/>
        <v>59.055118200000003</v>
      </c>
      <c r="L148" s="44">
        <f t="shared" si="65"/>
        <v>19.685039400000001</v>
      </c>
      <c r="M148" s="35">
        <f t="shared" si="66"/>
        <v>1162.5023285386571</v>
      </c>
      <c r="N148" s="27">
        <v>18</v>
      </c>
      <c r="O148" s="27">
        <v>6</v>
      </c>
      <c r="P148" s="112">
        <f t="shared" si="67"/>
        <v>108</v>
      </c>
      <c r="Q148" s="76" t="s">
        <v>28</v>
      </c>
      <c r="R148" s="27" t="s">
        <v>28</v>
      </c>
      <c r="S148" s="27" t="s">
        <v>14</v>
      </c>
      <c r="T148" s="27" t="s">
        <v>28</v>
      </c>
      <c r="U148" s="27" t="s">
        <v>394</v>
      </c>
      <c r="V148" s="93" t="s">
        <v>28</v>
      </c>
      <c r="W148" s="85">
        <v>15</v>
      </c>
      <c r="X148" s="36">
        <v>110</v>
      </c>
      <c r="Y148" s="40">
        <f>X148*5</f>
        <v>550</v>
      </c>
      <c r="Z148" s="33">
        <f t="shared" si="68"/>
        <v>0.1388888888888889</v>
      </c>
      <c r="AA148" s="37">
        <f t="shared" si="69"/>
        <v>1.0185185185185186</v>
      </c>
      <c r="AB148" s="70">
        <f t="shared" si="70"/>
        <v>5.0925925925925926</v>
      </c>
      <c r="AC148" s="73">
        <f>W148-'Headline Stats'!$B$6</f>
        <v>-14.46586538461538</v>
      </c>
      <c r="AD148" s="34">
        <f>X148-'Headline Stats'!$B$7</f>
        <v>-114.69067524115752</v>
      </c>
      <c r="AE148" s="34">
        <f>Y148-'Headline Stats'!$B$8</f>
        <v>-535.80322580645156</v>
      </c>
      <c r="AF148" s="34">
        <f>Z148-'Headline Stats'!$B$13</f>
        <v>-0.3150183910760419</v>
      </c>
      <c r="AG148" s="34">
        <f>AA148-'Headline Stats'!$B$14</f>
        <v>-2.3221552530969021</v>
      </c>
      <c r="AH148" s="69">
        <f>AB148-'Headline Stats'!$B$15</f>
        <v>-11.067011885921875</v>
      </c>
      <c r="AI148" s="76" t="s">
        <v>603</v>
      </c>
    </row>
    <row r="149" spans="1:35" x14ac:dyDescent="0.25">
      <c r="A149" s="41" t="s">
        <v>388</v>
      </c>
      <c r="B149" s="53" t="s">
        <v>389</v>
      </c>
      <c r="C149" s="27" t="s">
        <v>390</v>
      </c>
      <c r="D149" s="27"/>
      <c r="E149" s="53" t="s">
        <v>391</v>
      </c>
      <c r="F149" s="26" t="s">
        <v>392</v>
      </c>
      <c r="G149" s="26" t="s">
        <v>393</v>
      </c>
      <c r="H149" s="103" t="s">
        <v>206</v>
      </c>
      <c r="I149" s="76" t="s">
        <v>128</v>
      </c>
      <c r="J149" s="27" t="str">
        <f t="shared" si="61"/>
        <v>London School of Capoeira: Studio 2</v>
      </c>
      <c r="K149" s="44">
        <f t="shared" si="65"/>
        <v>29.527559100000001</v>
      </c>
      <c r="L149" s="44">
        <f t="shared" si="65"/>
        <v>21.325459350000003</v>
      </c>
      <c r="M149" s="35">
        <f t="shared" si="66"/>
        <v>629.68876129177272</v>
      </c>
      <c r="N149" s="27">
        <v>9</v>
      </c>
      <c r="O149" s="27">
        <v>6.5</v>
      </c>
      <c r="P149" s="112">
        <f t="shared" si="67"/>
        <v>58.5</v>
      </c>
      <c r="Q149" s="76" t="s">
        <v>28</v>
      </c>
      <c r="R149" s="27" t="s">
        <v>28</v>
      </c>
      <c r="S149" s="27" t="s">
        <v>14</v>
      </c>
      <c r="T149" s="27" t="s">
        <v>28</v>
      </c>
      <c r="U149" s="27" t="s">
        <v>14</v>
      </c>
      <c r="V149" s="93" t="s">
        <v>28</v>
      </c>
      <c r="W149" s="85">
        <v>11</v>
      </c>
      <c r="X149" s="36">
        <v>90</v>
      </c>
      <c r="Y149" s="40">
        <f>X149*5</f>
        <v>450</v>
      </c>
      <c r="Z149" s="33">
        <f t="shared" si="68"/>
        <v>0.18803418803418803</v>
      </c>
      <c r="AA149" s="37">
        <f t="shared" si="69"/>
        <v>1.5384615384615385</v>
      </c>
      <c r="AB149" s="70">
        <f t="shared" si="70"/>
        <v>7.6923076923076925</v>
      </c>
      <c r="AC149" s="73">
        <f>W149-'Headline Stats'!$B$6</f>
        <v>-18.46586538461538</v>
      </c>
      <c r="AD149" s="34">
        <f>X149-'Headline Stats'!$B$7</f>
        <v>-134.69067524115752</v>
      </c>
      <c r="AE149" s="34">
        <f>Y149-'Headline Stats'!$B$8</f>
        <v>-635.80322580645156</v>
      </c>
      <c r="AF149" s="34">
        <f>Z149-'Headline Stats'!$B$13</f>
        <v>-0.26587309193074277</v>
      </c>
      <c r="AG149" s="34">
        <f>AA149-'Headline Stats'!$B$14</f>
        <v>-1.8022122331538821</v>
      </c>
      <c r="AH149" s="69">
        <f>AB149-'Headline Stats'!$B$15</f>
        <v>-8.4672967862067736</v>
      </c>
      <c r="AI149" s="76" t="s">
        <v>603</v>
      </c>
    </row>
    <row r="150" spans="1:35" x14ac:dyDescent="0.25">
      <c r="A150" s="41" t="s">
        <v>397</v>
      </c>
      <c r="B150" s="53" t="s">
        <v>398</v>
      </c>
      <c r="C150" s="27" t="s">
        <v>399</v>
      </c>
      <c r="D150" s="27"/>
      <c r="E150" s="53" t="s">
        <v>400</v>
      </c>
      <c r="F150" s="26" t="s">
        <v>401</v>
      </c>
      <c r="G150" s="26" t="s">
        <v>402</v>
      </c>
      <c r="H150" s="103" t="s">
        <v>403</v>
      </c>
      <c r="I150" s="76" t="s">
        <v>113</v>
      </c>
      <c r="J150" s="27" t="str">
        <f t="shared" si="61"/>
        <v>London Theatre: Theatre</v>
      </c>
      <c r="K150" s="44" t="s">
        <v>53</v>
      </c>
      <c r="L150" s="44" t="s">
        <v>53</v>
      </c>
      <c r="M150" s="35" t="s">
        <v>53</v>
      </c>
      <c r="N150" s="27" t="s">
        <v>53</v>
      </c>
      <c r="O150" s="27" t="s">
        <v>53</v>
      </c>
      <c r="P150" s="112" t="s">
        <v>53</v>
      </c>
      <c r="Q150" s="116" t="s">
        <v>28</v>
      </c>
      <c r="R150" s="35" t="s">
        <v>28</v>
      </c>
      <c r="S150" s="35" t="s">
        <v>14</v>
      </c>
      <c r="T150" s="35" t="s">
        <v>14</v>
      </c>
      <c r="U150" s="35" t="s">
        <v>28</v>
      </c>
      <c r="V150" s="98" t="s">
        <v>28</v>
      </c>
      <c r="W150" s="85">
        <f>X150/6</f>
        <v>7.5</v>
      </c>
      <c r="X150" s="36">
        <v>45</v>
      </c>
      <c r="Y150" s="40">
        <f>X150*5</f>
        <v>225</v>
      </c>
      <c r="Z150" s="33"/>
      <c r="AA150" s="37"/>
      <c r="AB150" s="70"/>
      <c r="AC150" s="73">
        <f>W150-'Headline Stats'!$B$6</f>
        <v>-21.96586538461538</v>
      </c>
      <c r="AD150" s="34">
        <f>X150-'Headline Stats'!$B$7</f>
        <v>-179.69067524115752</v>
      </c>
      <c r="AE150" s="34">
        <f>Y150-'Headline Stats'!$B$8</f>
        <v>-860.80322580645156</v>
      </c>
      <c r="AF150" s="34">
        <f>Z150-'Headline Stats'!$B$13</f>
        <v>-0.4539072799649308</v>
      </c>
      <c r="AG150" s="34">
        <f>AA150-'Headline Stats'!$B$14</f>
        <v>-3.3406737716154207</v>
      </c>
      <c r="AH150" s="69">
        <f>AB150-'Headline Stats'!$B$15</f>
        <v>-16.159604478514467</v>
      </c>
      <c r="AI150" s="76"/>
    </row>
    <row r="151" spans="1:35" x14ac:dyDescent="0.25">
      <c r="A151" s="41" t="s">
        <v>404</v>
      </c>
      <c r="B151" s="53" t="s">
        <v>405</v>
      </c>
      <c r="C151" s="27" t="s">
        <v>406</v>
      </c>
      <c r="D151" s="27"/>
      <c r="E151" s="53" t="s">
        <v>407</v>
      </c>
      <c r="F151" s="26" t="s">
        <v>408</v>
      </c>
      <c r="G151" s="26" t="s">
        <v>409</v>
      </c>
      <c r="H151" s="103" t="s">
        <v>410</v>
      </c>
      <c r="I151" s="76" t="s">
        <v>197</v>
      </c>
      <c r="J151" s="27" t="str">
        <f t="shared" si="61"/>
        <v>London Welsh Centre: Main Hall</v>
      </c>
      <c r="K151" s="27">
        <v>57</v>
      </c>
      <c r="L151" s="27">
        <v>35</v>
      </c>
      <c r="M151" s="35">
        <f t="shared" ref="M151:M160" si="71">K151*L151</f>
        <v>1995</v>
      </c>
      <c r="N151" s="27">
        <v>17.399999999999999</v>
      </c>
      <c r="O151" s="27">
        <v>10</v>
      </c>
      <c r="P151" s="112">
        <f t="shared" ref="P151:P160" si="72">N151*O151</f>
        <v>174</v>
      </c>
      <c r="Q151" s="76" t="s">
        <v>14</v>
      </c>
      <c r="R151" s="27" t="s">
        <v>28</v>
      </c>
      <c r="S151" s="27" t="s">
        <v>28</v>
      </c>
      <c r="T151" s="27" t="s">
        <v>28</v>
      </c>
      <c r="U151" s="27" t="s">
        <v>28</v>
      </c>
      <c r="V151" s="93" t="s">
        <v>14</v>
      </c>
      <c r="W151" s="84">
        <f>X151/8</f>
        <v>50</v>
      </c>
      <c r="X151" s="36">
        <v>400</v>
      </c>
      <c r="Y151" s="36">
        <v>1750</v>
      </c>
      <c r="Z151" s="33">
        <f t="shared" ref="Z151:Z163" si="73">W151/P151</f>
        <v>0.28735632183908044</v>
      </c>
      <c r="AA151" s="37">
        <f t="shared" ref="AA151:AA163" si="74">X151/P151</f>
        <v>2.2988505747126435</v>
      </c>
      <c r="AB151" s="70">
        <f t="shared" ref="AB151:AB163" si="75">Y151/P151</f>
        <v>10.057471264367816</v>
      </c>
      <c r="AC151" s="73">
        <f>W151-'Headline Stats'!$B$6</f>
        <v>20.53413461538462</v>
      </c>
      <c r="AD151" s="34">
        <f>X151-'Headline Stats'!$B$7</f>
        <v>175.30932475884248</v>
      </c>
      <c r="AE151" s="34">
        <f>Y151-'Headline Stats'!$B$8</f>
        <v>664.19677419354844</v>
      </c>
      <c r="AF151" s="34">
        <f>Z151-'Headline Stats'!$B$13</f>
        <v>-0.16655095812585036</v>
      </c>
      <c r="AG151" s="34">
        <f>AA151-'Headline Stats'!$B$14</f>
        <v>-1.0418231969027771</v>
      </c>
      <c r="AH151" s="69">
        <f>AB151-'Headline Stats'!$B$15</f>
        <v>-6.1021332141466509</v>
      </c>
      <c r="AI151" s="76"/>
    </row>
    <row r="152" spans="1:35" x14ac:dyDescent="0.25">
      <c r="A152" s="41" t="s">
        <v>404</v>
      </c>
      <c r="B152" s="53" t="s">
        <v>405</v>
      </c>
      <c r="C152" s="27" t="s">
        <v>406</v>
      </c>
      <c r="D152" s="27"/>
      <c r="E152" s="53" t="s">
        <v>407</v>
      </c>
      <c r="F152" s="26" t="s">
        <v>408</v>
      </c>
      <c r="G152" s="26" t="s">
        <v>409</v>
      </c>
      <c r="H152" s="103" t="s">
        <v>410</v>
      </c>
      <c r="I152" s="76" t="s">
        <v>136</v>
      </c>
      <c r="J152" s="27" t="str">
        <f t="shared" si="61"/>
        <v>London Welsh Centre: Lower Hall</v>
      </c>
      <c r="K152" s="27">
        <v>44</v>
      </c>
      <c r="L152" s="27">
        <v>27</v>
      </c>
      <c r="M152" s="35">
        <f t="shared" si="71"/>
        <v>1188</v>
      </c>
      <c r="N152" s="27">
        <v>13.2</v>
      </c>
      <c r="O152" s="27">
        <v>8.1</v>
      </c>
      <c r="P152" s="112">
        <f t="shared" si="72"/>
        <v>106.91999999999999</v>
      </c>
      <c r="Q152" s="76" t="s">
        <v>14</v>
      </c>
      <c r="R152" s="27" t="s">
        <v>28</v>
      </c>
      <c r="S152" s="27" t="s">
        <v>28</v>
      </c>
      <c r="T152" s="27" t="s">
        <v>28</v>
      </c>
      <c r="U152" s="27" t="s">
        <v>28</v>
      </c>
      <c r="V152" s="93" t="s">
        <v>14</v>
      </c>
      <c r="W152" s="84">
        <f>X152/8</f>
        <v>25</v>
      </c>
      <c r="X152" s="39">
        <v>200</v>
      </c>
      <c r="Y152" s="40">
        <f t="shared" ref="Y152:Y160" si="76">X152*5</f>
        <v>1000</v>
      </c>
      <c r="Z152" s="33">
        <f t="shared" si="73"/>
        <v>0.23381967826412273</v>
      </c>
      <c r="AA152" s="37">
        <f t="shared" si="74"/>
        <v>1.8705574261129818</v>
      </c>
      <c r="AB152" s="70">
        <f t="shared" si="75"/>
        <v>9.3527871305649093</v>
      </c>
      <c r="AC152" s="73">
        <f>W152-'Headline Stats'!$B$6</f>
        <v>-4.4658653846153804</v>
      </c>
      <c r="AD152" s="34">
        <f>X152-'Headline Stats'!$B$7</f>
        <v>-24.690675241157521</v>
      </c>
      <c r="AE152" s="34">
        <f>Y152-'Headline Stats'!$B$8</f>
        <v>-85.803225806451564</v>
      </c>
      <c r="AF152" s="34">
        <f>Z152-'Headline Stats'!$B$13</f>
        <v>-0.22008760170080807</v>
      </c>
      <c r="AG152" s="34">
        <f>AA152-'Headline Stats'!$B$14</f>
        <v>-1.4701163455024389</v>
      </c>
      <c r="AH152" s="69">
        <f>AB152-'Headline Stats'!$B$15</f>
        <v>-6.8068173479495577</v>
      </c>
      <c r="AI152" s="76"/>
    </row>
    <row r="153" spans="1:35" x14ac:dyDescent="0.25">
      <c r="A153" s="21" t="s">
        <v>735</v>
      </c>
      <c r="B153" s="21" t="s">
        <v>736</v>
      </c>
      <c r="C153" s="22" t="s">
        <v>737</v>
      </c>
      <c r="D153" s="23"/>
      <c r="E153" s="24" t="s">
        <v>738</v>
      </c>
      <c r="F153" s="26" t="s">
        <v>739</v>
      </c>
      <c r="G153" s="26" t="s">
        <v>740</v>
      </c>
      <c r="H153" s="102" t="s">
        <v>24</v>
      </c>
      <c r="I153" s="81" t="s">
        <v>573</v>
      </c>
      <c r="J153" s="27" t="str">
        <f t="shared" si="61"/>
        <v>Lost Theatre: Room 1</v>
      </c>
      <c r="K153" s="28">
        <f t="shared" ref="K153:L157" si="77">N153*3.2808399</f>
        <v>27.887139150000003</v>
      </c>
      <c r="L153" s="28">
        <f t="shared" si="77"/>
        <v>21.653543339999999</v>
      </c>
      <c r="M153" s="29">
        <f t="shared" si="71"/>
        <v>603.85537621313574</v>
      </c>
      <c r="N153" s="23">
        <v>8.5</v>
      </c>
      <c r="O153" s="23">
        <v>6.6</v>
      </c>
      <c r="P153" s="111">
        <f t="shared" si="72"/>
        <v>56.099999999999994</v>
      </c>
      <c r="Q153" s="75" t="s">
        <v>28</v>
      </c>
      <c r="R153" s="23" t="s">
        <v>28</v>
      </c>
      <c r="S153" s="23" t="s">
        <v>14</v>
      </c>
      <c r="T153" s="23" t="s">
        <v>28</v>
      </c>
      <c r="U153" s="23" t="s">
        <v>28</v>
      </c>
      <c r="V153" s="95" t="s">
        <v>14</v>
      </c>
      <c r="W153" s="87">
        <v>15</v>
      </c>
      <c r="X153" s="50">
        <f>W153*8</f>
        <v>120</v>
      </c>
      <c r="Y153" s="50">
        <f t="shared" si="76"/>
        <v>600</v>
      </c>
      <c r="Z153" s="33">
        <f t="shared" si="73"/>
        <v>0.26737967914438504</v>
      </c>
      <c r="AA153" s="37">
        <f t="shared" si="74"/>
        <v>2.1390374331550803</v>
      </c>
      <c r="AB153" s="70">
        <f t="shared" si="75"/>
        <v>10.695187165775403</v>
      </c>
      <c r="AC153" s="73">
        <f>W153-'Headline Stats'!$B$6</f>
        <v>-14.46586538461538</v>
      </c>
      <c r="AD153" s="34">
        <f>X153-'Headline Stats'!$B$7</f>
        <v>-104.69067524115752</v>
      </c>
      <c r="AE153" s="34">
        <f>Y153-'Headline Stats'!$B$8</f>
        <v>-485.80322580645156</v>
      </c>
      <c r="AF153" s="34">
        <f>Z153-'Headline Stats'!$B$13</f>
        <v>-0.18652760082054576</v>
      </c>
      <c r="AG153" s="34">
        <f>AA153-'Headline Stats'!$B$14</f>
        <v>-1.2016363384603403</v>
      </c>
      <c r="AH153" s="69">
        <f>AB153-'Headline Stats'!$B$15</f>
        <v>-5.4644173127390641</v>
      </c>
      <c r="AI153" s="75"/>
    </row>
    <row r="154" spans="1:35" x14ac:dyDescent="0.25">
      <c r="A154" s="21" t="s">
        <v>735</v>
      </c>
      <c r="B154" s="21" t="s">
        <v>736</v>
      </c>
      <c r="C154" s="22" t="s">
        <v>737</v>
      </c>
      <c r="D154" s="23"/>
      <c r="E154" s="24" t="s">
        <v>738</v>
      </c>
      <c r="F154" s="26" t="s">
        <v>739</v>
      </c>
      <c r="G154" s="26" t="s">
        <v>740</v>
      </c>
      <c r="H154" s="102" t="s">
        <v>24</v>
      </c>
      <c r="I154" s="81" t="s">
        <v>574</v>
      </c>
      <c r="J154" s="27" t="str">
        <f t="shared" si="61"/>
        <v>Lost Theatre: Room 2</v>
      </c>
      <c r="K154" s="28">
        <f t="shared" si="77"/>
        <v>22.637795310000001</v>
      </c>
      <c r="L154" s="28">
        <f t="shared" si="77"/>
        <v>18.044619449999999</v>
      </c>
      <c r="M154" s="29">
        <f t="shared" si="71"/>
        <v>408.4904015559448</v>
      </c>
      <c r="N154" s="23">
        <v>6.9</v>
      </c>
      <c r="O154" s="23">
        <v>5.5</v>
      </c>
      <c r="P154" s="111">
        <f t="shared" si="72"/>
        <v>37.950000000000003</v>
      </c>
      <c r="Q154" s="75" t="s">
        <v>28</v>
      </c>
      <c r="R154" s="23" t="s">
        <v>28</v>
      </c>
      <c r="S154" s="23" t="s">
        <v>14</v>
      </c>
      <c r="T154" s="23" t="s">
        <v>28</v>
      </c>
      <c r="U154" s="23" t="s">
        <v>28</v>
      </c>
      <c r="V154" s="95" t="s">
        <v>14</v>
      </c>
      <c r="W154" s="87">
        <v>13</v>
      </c>
      <c r="X154" s="50">
        <f>W154*8</f>
        <v>104</v>
      </c>
      <c r="Y154" s="50">
        <f t="shared" si="76"/>
        <v>520</v>
      </c>
      <c r="Z154" s="33">
        <f t="shared" si="73"/>
        <v>0.34255599472990772</v>
      </c>
      <c r="AA154" s="37">
        <f t="shared" si="74"/>
        <v>2.7404479578392618</v>
      </c>
      <c r="AB154" s="70">
        <f t="shared" si="75"/>
        <v>13.702239789196311</v>
      </c>
      <c r="AC154" s="73">
        <f>W154-'Headline Stats'!$B$6</f>
        <v>-16.46586538461538</v>
      </c>
      <c r="AD154" s="34">
        <f>X154-'Headline Stats'!$B$7</f>
        <v>-120.69067524115752</v>
      </c>
      <c r="AE154" s="34">
        <f>Y154-'Headline Stats'!$B$8</f>
        <v>-565.80322580645156</v>
      </c>
      <c r="AF154" s="34">
        <f>Z154-'Headline Stats'!$B$13</f>
        <v>-0.11135128523502308</v>
      </c>
      <c r="AG154" s="34">
        <f>AA154-'Headline Stats'!$B$14</f>
        <v>-0.60022581377615891</v>
      </c>
      <c r="AH154" s="69">
        <f>AB154-'Headline Stats'!$B$15</f>
        <v>-2.4573646893181564</v>
      </c>
      <c r="AI154" s="75"/>
    </row>
    <row r="155" spans="1:35" x14ac:dyDescent="0.25">
      <c r="A155" s="41" t="s">
        <v>432</v>
      </c>
      <c r="B155" s="53" t="s">
        <v>435</v>
      </c>
      <c r="C155" s="27" t="s">
        <v>436</v>
      </c>
      <c r="D155" s="27"/>
      <c r="E155" s="53" t="s">
        <v>437</v>
      </c>
      <c r="F155" s="26" t="s">
        <v>438</v>
      </c>
      <c r="G155" s="26" t="s">
        <v>439</v>
      </c>
      <c r="H155" s="103" t="s">
        <v>449</v>
      </c>
      <c r="I155" s="76" t="s">
        <v>446</v>
      </c>
      <c r="J155" s="27" t="str">
        <f t="shared" si="61"/>
        <v>Make Believe Arts: Gulliver Room</v>
      </c>
      <c r="K155" s="44">
        <f t="shared" si="77"/>
        <v>36.089238899999998</v>
      </c>
      <c r="L155" s="44">
        <f t="shared" si="77"/>
        <v>21.325459350000003</v>
      </c>
      <c r="M155" s="35">
        <f t="shared" si="71"/>
        <v>769.61959713438875</v>
      </c>
      <c r="N155" s="27">
        <v>11</v>
      </c>
      <c r="O155" s="27">
        <v>6.5</v>
      </c>
      <c r="P155" s="112">
        <f t="shared" si="72"/>
        <v>71.5</v>
      </c>
      <c r="Q155" s="76" t="s">
        <v>14</v>
      </c>
      <c r="R155" s="27" t="s">
        <v>28</v>
      </c>
      <c r="S155" s="27" t="s">
        <v>14</v>
      </c>
      <c r="T155" s="27" t="s">
        <v>28</v>
      </c>
      <c r="U155" s="27" t="s">
        <v>28</v>
      </c>
      <c r="V155" s="93" t="s">
        <v>28</v>
      </c>
      <c r="W155" s="84">
        <v>13</v>
      </c>
      <c r="X155" s="36">
        <v>100</v>
      </c>
      <c r="Y155" s="40">
        <f t="shared" si="76"/>
        <v>500</v>
      </c>
      <c r="Z155" s="33">
        <f t="shared" si="73"/>
        <v>0.18181818181818182</v>
      </c>
      <c r="AA155" s="37">
        <f t="shared" si="74"/>
        <v>1.3986013986013985</v>
      </c>
      <c r="AB155" s="70">
        <f t="shared" si="75"/>
        <v>6.9930069930069934</v>
      </c>
      <c r="AC155" s="73">
        <f>W155-'Headline Stats'!$B$6</f>
        <v>-16.46586538461538</v>
      </c>
      <c r="AD155" s="34">
        <f>X155-'Headline Stats'!$B$7</f>
        <v>-124.69067524115752</v>
      </c>
      <c r="AE155" s="34">
        <f>Y155-'Headline Stats'!$B$8</f>
        <v>-585.80322580645156</v>
      </c>
      <c r="AF155" s="34">
        <f>Z155-'Headline Stats'!$B$13</f>
        <v>-0.27208909814674898</v>
      </c>
      <c r="AG155" s="34">
        <f>AA155-'Headline Stats'!$B$14</f>
        <v>-1.9420723730140221</v>
      </c>
      <c r="AH155" s="69">
        <f>AB155-'Headline Stats'!$B$15</f>
        <v>-9.1665974855074737</v>
      </c>
      <c r="AI155" s="76"/>
    </row>
    <row r="156" spans="1:35" x14ac:dyDescent="0.25">
      <c r="A156" s="41" t="s">
        <v>432</v>
      </c>
      <c r="B156" s="53" t="s">
        <v>435</v>
      </c>
      <c r="C156" s="27" t="s">
        <v>436</v>
      </c>
      <c r="D156" s="27"/>
      <c r="E156" s="53" t="s">
        <v>437</v>
      </c>
      <c r="F156" s="26" t="s">
        <v>438</v>
      </c>
      <c r="G156" s="26" t="s">
        <v>439</v>
      </c>
      <c r="H156" s="103" t="s">
        <v>449</v>
      </c>
      <c r="I156" s="76" t="s">
        <v>447</v>
      </c>
      <c r="J156" s="27" t="str">
        <f t="shared" si="61"/>
        <v>Make Believe Arts: Lorax Room</v>
      </c>
      <c r="K156" s="44">
        <f t="shared" si="77"/>
        <v>36.089238899999998</v>
      </c>
      <c r="L156" s="44">
        <f t="shared" si="77"/>
        <v>21.325459350000003</v>
      </c>
      <c r="M156" s="35">
        <f t="shared" si="71"/>
        <v>769.61959713438875</v>
      </c>
      <c r="N156" s="27">
        <v>11</v>
      </c>
      <c r="O156" s="27">
        <v>6.5</v>
      </c>
      <c r="P156" s="112">
        <f t="shared" si="72"/>
        <v>71.5</v>
      </c>
      <c r="Q156" s="76" t="s">
        <v>14</v>
      </c>
      <c r="R156" s="27" t="s">
        <v>28</v>
      </c>
      <c r="S156" s="27" t="s">
        <v>14</v>
      </c>
      <c r="T156" s="27" t="s">
        <v>28</v>
      </c>
      <c r="U156" s="27" t="s">
        <v>28</v>
      </c>
      <c r="V156" s="93" t="s">
        <v>28</v>
      </c>
      <c r="W156" s="84">
        <v>13</v>
      </c>
      <c r="X156" s="36">
        <v>100</v>
      </c>
      <c r="Y156" s="40">
        <f t="shared" si="76"/>
        <v>500</v>
      </c>
      <c r="Z156" s="33">
        <f t="shared" si="73"/>
        <v>0.18181818181818182</v>
      </c>
      <c r="AA156" s="37">
        <f t="shared" si="74"/>
        <v>1.3986013986013985</v>
      </c>
      <c r="AB156" s="70">
        <f t="shared" si="75"/>
        <v>6.9930069930069934</v>
      </c>
      <c r="AC156" s="73">
        <f>W156-'Headline Stats'!$B$6</f>
        <v>-16.46586538461538</v>
      </c>
      <c r="AD156" s="34">
        <f>X156-'Headline Stats'!$B$7</f>
        <v>-124.69067524115752</v>
      </c>
      <c r="AE156" s="34">
        <f>Y156-'Headline Stats'!$B$8</f>
        <v>-585.80322580645156</v>
      </c>
      <c r="AF156" s="34">
        <f>Z156-'Headline Stats'!$B$13</f>
        <v>-0.27208909814674898</v>
      </c>
      <c r="AG156" s="34">
        <f>AA156-'Headline Stats'!$B$14</f>
        <v>-1.9420723730140221</v>
      </c>
      <c r="AH156" s="69">
        <f>AB156-'Headline Stats'!$B$15</f>
        <v>-9.1665974855074737</v>
      </c>
      <c r="AI156" s="76"/>
    </row>
    <row r="157" spans="1:35" x14ac:dyDescent="0.25">
      <c r="A157" s="41" t="s">
        <v>432</v>
      </c>
      <c r="B157" s="53" t="s">
        <v>435</v>
      </c>
      <c r="C157" s="27" t="s">
        <v>436</v>
      </c>
      <c r="D157" s="27"/>
      <c r="E157" s="53" t="s">
        <v>437</v>
      </c>
      <c r="F157" s="26" t="s">
        <v>438</v>
      </c>
      <c r="G157" s="26" t="s">
        <v>439</v>
      </c>
      <c r="H157" s="103" t="s">
        <v>449</v>
      </c>
      <c r="I157" s="76" t="s">
        <v>448</v>
      </c>
      <c r="J157" s="27" t="str">
        <f t="shared" si="61"/>
        <v>Make Believe Arts: Helicopter Room</v>
      </c>
      <c r="K157" s="44">
        <f t="shared" si="77"/>
        <v>21.325459350000003</v>
      </c>
      <c r="L157" s="44">
        <f t="shared" si="77"/>
        <v>18.044619449999999</v>
      </c>
      <c r="M157" s="35">
        <f t="shared" si="71"/>
        <v>384.80979856719438</v>
      </c>
      <c r="N157" s="27">
        <v>6.5</v>
      </c>
      <c r="O157" s="27">
        <v>5.5</v>
      </c>
      <c r="P157" s="112">
        <f t="shared" si="72"/>
        <v>35.75</v>
      </c>
      <c r="Q157" s="76" t="s">
        <v>14</v>
      </c>
      <c r="R157" s="27" t="s">
        <v>28</v>
      </c>
      <c r="S157" s="27" t="s">
        <v>14</v>
      </c>
      <c r="T157" s="27" t="s">
        <v>28</v>
      </c>
      <c r="U157" s="27" t="s">
        <v>28</v>
      </c>
      <c r="V157" s="93" t="s">
        <v>28</v>
      </c>
      <c r="W157" s="84">
        <f>X157/8</f>
        <v>10</v>
      </c>
      <c r="X157" s="36">
        <v>80</v>
      </c>
      <c r="Y157" s="40">
        <f t="shared" si="76"/>
        <v>400</v>
      </c>
      <c r="Z157" s="33">
        <f t="shared" si="73"/>
        <v>0.27972027972027974</v>
      </c>
      <c r="AA157" s="37">
        <f t="shared" si="74"/>
        <v>2.2377622377622379</v>
      </c>
      <c r="AB157" s="70">
        <f t="shared" si="75"/>
        <v>11.188811188811188</v>
      </c>
      <c r="AC157" s="73">
        <f>W157-'Headline Stats'!$B$6</f>
        <v>-19.46586538461538</v>
      </c>
      <c r="AD157" s="34">
        <f>X157-'Headline Stats'!$B$7</f>
        <v>-144.69067524115752</v>
      </c>
      <c r="AE157" s="34">
        <f>Y157-'Headline Stats'!$B$8</f>
        <v>-685.80322580645156</v>
      </c>
      <c r="AF157" s="34">
        <f>Z157-'Headline Stats'!$B$13</f>
        <v>-0.17418700024465106</v>
      </c>
      <c r="AG157" s="34">
        <f>AA157-'Headline Stats'!$B$14</f>
        <v>-1.1029115338531827</v>
      </c>
      <c r="AH157" s="69">
        <f>AB157-'Headline Stats'!$B$15</f>
        <v>-4.9707932897032787</v>
      </c>
      <c r="AI157" s="76"/>
    </row>
    <row r="158" spans="1:35" x14ac:dyDescent="0.25">
      <c r="A158" s="21" t="s">
        <v>844</v>
      </c>
      <c r="B158" s="21" t="s">
        <v>845</v>
      </c>
      <c r="C158" s="22" t="s">
        <v>846</v>
      </c>
      <c r="D158" s="23"/>
      <c r="E158" s="24" t="s">
        <v>847</v>
      </c>
      <c r="F158" s="46" t="s">
        <v>848</v>
      </c>
      <c r="G158" s="26" t="s">
        <v>849</v>
      </c>
      <c r="H158" s="102" t="s">
        <v>24</v>
      </c>
      <c r="I158" s="75" t="s">
        <v>850</v>
      </c>
      <c r="J158" s="27" t="str">
        <f t="shared" si="61"/>
        <v>Maryland Studioz: City Studio</v>
      </c>
      <c r="K158" s="28">
        <v>25</v>
      </c>
      <c r="L158" s="28">
        <v>25</v>
      </c>
      <c r="M158" s="29">
        <f t="shared" si="71"/>
        <v>625</v>
      </c>
      <c r="N158" s="44">
        <f t="shared" ref="N158:O160" si="78">K158*0.3048</f>
        <v>7.62</v>
      </c>
      <c r="O158" s="44">
        <f t="shared" si="78"/>
        <v>7.62</v>
      </c>
      <c r="P158" s="111">
        <f t="shared" si="72"/>
        <v>58.064399999999999</v>
      </c>
      <c r="Q158" s="75" t="s">
        <v>28</v>
      </c>
      <c r="R158" s="23" t="s">
        <v>28</v>
      </c>
      <c r="S158" s="23" t="s">
        <v>14</v>
      </c>
      <c r="T158" s="23" t="s">
        <v>28</v>
      </c>
      <c r="U158" s="23" t="s">
        <v>14</v>
      </c>
      <c r="V158" s="95" t="s">
        <v>28</v>
      </c>
      <c r="W158" s="87">
        <v>20</v>
      </c>
      <c r="X158" s="32">
        <v>80</v>
      </c>
      <c r="Y158" s="32">
        <f t="shared" si="76"/>
        <v>400</v>
      </c>
      <c r="Z158" s="33">
        <f t="shared" si="73"/>
        <v>0.34444513333471111</v>
      </c>
      <c r="AA158" s="33">
        <f t="shared" si="74"/>
        <v>1.3777805333388444</v>
      </c>
      <c r="AB158" s="69">
        <f t="shared" si="75"/>
        <v>6.8889026666942224</v>
      </c>
      <c r="AC158" s="73">
        <f>W158-'Headline Stats'!$B$6</f>
        <v>-9.4658653846153804</v>
      </c>
      <c r="AD158" s="34">
        <f>X158-'Headline Stats'!$B$7</f>
        <v>-144.69067524115752</v>
      </c>
      <c r="AE158" s="34">
        <f>Y158-'Headline Stats'!$B$8</f>
        <v>-685.80322580645156</v>
      </c>
      <c r="AF158" s="34">
        <f>Z158-'Headline Stats'!$B$13</f>
        <v>-0.10946214663021969</v>
      </c>
      <c r="AG158" s="34">
        <f>AA158-'Headline Stats'!$B$14</f>
        <v>-1.9628932382765762</v>
      </c>
      <c r="AH158" s="69">
        <f>AB158-'Headline Stats'!$B$15</f>
        <v>-9.2707018118202456</v>
      </c>
      <c r="AI158" s="75"/>
    </row>
    <row r="159" spans="1:35" x14ac:dyDescent="0.25">
      <c r="A159" s="21" t="s">
        <v>844</v>
      </c>
      <c r="B159" s="21" t="s">
        <v>845</v>
      </c>
      <c r="C159" s="22" t="s">
        <v>846</v>
      </c>
      <c r="D159" s="23"/>
      <c r="E159" s="24" t="s">
        <v>847</v>
      </c>
      <c r="F159" s="46" t="s">
        <v>848</v>
      </c>
      <c r="G159" s="26" t="s">
        <v>849</v>
      </c>
      <c r="H159" s="102" t="s">
        <v>24</v>
      </c>
      <c r="I159" s="75" t="s">
        <v>851</v>
      </c>
      <c r="J159" s="27" t="str">
        <f t="shared" si="61"/>
        <v>Maryland Studioz: Soho Studio</v>
      </c>
      <c r="K159" s="28">
        <v>30</v>
      </c>
      <c r="L159" s="28">
        <v>15</v>
      </c>
      <c r="M159" s="29">
        <f t="shared" si="71"/>
        <v>450</v>
      </c>
      <c r="N159" s="44">
        <f t="shared" si="78"/>
        <v>9.1440000000000001</v>
      </c>
      <c r="O159" s="44">
        <f t="shared" si="78"/>
        <v>4.5720000000000001</v>
      </c>
      <c r="P159" s="111">
        <f t="shared" si="72"/>
        <v>41.806367999999999</v>
      </c>
      <c r="Q159" s="75" t="s">
        <v>28</v>
      </c>
      <c r="R159" s="23" t="s">
        <v>28</v>
      </c>
      <c r="S159" s="23" t="s">
        <v>14</v>
      </c>
      <c r="T159" s="23" t="s">
        <v>28</v>
      </c>
      <c r="U159" s="23" t="s">
        <v>14</v>
      </c>
      <c r="V159" s="95" t="s">
        <v>28</v>
      </c>
      <c r="W159" s="87">
        <v>20</v>
      </c>
      <c r="X159" s="32">
        <v>80</v>
      </c>
      <c r="Y159" s="32">
        <f t="shared" si="76"/>
        <v>400</v>
      </c>
      <c r="Z159" s="33">
        <f t="shared" si="73"/>
        <v>0.47839601852043212</v>
      </c>
      <c r="AA159" s="33">
        <f t="shared" si="74"/>
        <v>1.9135840740817285</v>
      </c>
      <c r="AB159" s="69">
        <f t="shared" si="75"/>
        <v>9.5679203704086415</v>
      </c>
      <c r="AC159" s="73">
        <f>W159-'Headline Stats'!$B$6</f>
        <v>-9.4658653846153804</v>
      </c>
      <c r="AD159" s="34">
        <f>X159-'Headline Stats'!$B$7</f>
        <v>-144.69067524115752</v>
      </c>
      <c r="AE159" s="34">
        <f>Y159-'Headline Stats'!$B$8</f>
        <v>-685.80322580645156</v>
      </c>
      <c r="AF159" s="34">
        <f>Z159-'Headline Stats'!$B$13</f>
        <v>2.4488738555501322E-2</v>
      </c>
      <c r="AG159" s="34">
        <f>AA159-'Headline Stats'!$B$14</f>
        <v>-1.4270896975336922</v>
      </c>
      <c r="AH159" s="69">
        <f>AB159-'Headline Stats'!$B$15</f>
        <v>-6.5916841081058255</v>
      </c>
      <c r="AI159" s="75"/>
    </row>
    <row r="160" spans="1:35" x14ac:dyDescent="0.25">
      <c r="A160" s="21" t="s">
        <v>844</v>
      </c>
      <c r="B160" s="21" t="s">
        <v>845</v>
      </c>
      <c r="C160" s="22" t="s">
        <v>846</v>
      </c>
      <c r="D160" s="23"/>
      <c r="E160" s="24" t="s">
        <v>847</v>
      </c>
      <c r="F160" s="46" t="s">
        <v>848</v>
      </c>
      <c r="G160" s="26" t="s">
        <v>849</v>
      </c>
      <c r="H160" s="102" t="s">
        <v>24</v>
      </c>
      <c r="I160" s="75" t="s">
        <v>852</v>
      </c>
      <c r="J160" s="27" t="str">
        <f t="shared" si="61"/>
        <v>Maryland Studioz: Bricklane Studio</v>
      </c>
      <c r="K160" s="28">
        <v>42</v>
      </c>
      <c r="L160" s="28">
        <v>13</v>
      </c>
      <c r="M160" s="29">
        <f t="shared" si="71"/>
        <v>546</v>
      </c>
      <c r="N160" s="44">
        <f t="shared" si="78"/>
        <v>12.801600000000001</v>
      </c>
      <c r="O160" s="44">
        <f t="shared" si="78"/>
        <v>3.9624000000000001</v>
      </c>
      <c r="P160" s="111">
        <f t="shared" si="72"/>
        <v>50.725059840000007</v>
      </c>
      <c r="Q160" s="75" t="s">
        <v>28</v>
      </c>
      <c r="R160" s="23" t="s">
        <v>28</v>
      </c>
      <c r="S160" s="23" t="s">
        <v>14</v>
      </c>
      <c r="T160" s="23" t="s">
        <v>28</v>
      </c>
      <c r="U160" s="23" t="s">
        <v>14</v>
      </c>
      <c r="V160" s="95" t="s">
        <v>28</v>
      </c>
      <c r="W160" s="87">
        <v>20</v>
      </c>
      <c r="X160" s="32">
        <v>80</v>
      </c>
      <c r="Y160" s="32">
        <f t="shared" si="76"/>
        <v>400</v>
      </c>
      <c r="Z160" s="33">
        <f t="shared" si="73"/>
        <v>0.39428243284650993</v>
      </c>
      <c r="AA160" s="33">
        <f t="shared" si="74"/>
        <v>1.5771297313860397</v>
      </c>
      <c r="AB160" s="69">
        <f t="shared" si="75"/>
        <v>7.885648656930198</v>
      </c>
      <c r="AC160" s="73">
        <f>W160-'Headline Stats'!$B$6</f>
        <v>-9.4658653846153804</v>
      </c>
      <c r="AD160" s="34">
        <f>X160-'Headline Stats'!$B$7</f>
        <v>-144.69067524115752</v>
      </c>
      <c r="AE160" s="34">
        <f>Y160-'Headline Stats'!$B$8</f>
        <v>-685.80322580645156</v>
      </c>
      <c r="AF160" s="34">
        <f>Z160-'Headline Stats'!$B$13</f>
        <v>-5.9624847118420865E-2</v>
      </c>
      <c r="AG160" s="34">
        <f>AA160-'Headline Stats'!$B$14</f>
        <v>-1.7635440402293809</v>
      </c>
      <c r="AH160" s="69">
        <f>AB160-'Headline Stats'!$B$15</f>
        <v>-8.2739558215842699</v>
      </c>
      <c r="AI160" s="75"/>
    </row>
    <row r="161" spans="1:35" x14ac:dyDescent="0.25">
      <c r="A161" s="41" t="s">
        <v>440</v>
      </c>
      <c r="B161" s="53" t="s">
        <v>441</v>
      </c>
      <c r="C161" s="27" t="s">
        <v>442</v>
      </c>
      <c r="D161" s="27"/>
      <c r="E161" s="53" t="s">
        <v>443</v>
      </c>
      <c r="F161" s="26" t="s">
        <v>444</v>
      </c>
      <c r="G161" s="26" t="s">
        <v>445</v>
      </c>
      <c r="H161" s="103" t="s">
        <v>24</v>
      </c>
      <c r="I161" s="76" t="s">
        <v>48</v>
      </c>
      <c r="J161" s="27" t="str">
        <f t="shared" si="61"/>
        <v>Menier Chocolate Factory: Single space</v>
      </c>
      <c r="K161" s="27"/>
      <c r="L161" s="27"/>
      <c r="M161" s="35"/>
      <c r="N161" s="27" t="s">
        <v>53</v>
      </c>
      <c r="O161" s="27" t="s">
        <v>53</v>
      </c>
      <c r="P161" s="112">
        <v>30</v>
      </c>
      <c r="Q161" s="76" t="s">
        <v>14</v>
      </c>
      <c r="R161" s="27" t="s">
        <v>28</v>
      </c>
      <c r="S161" s="27" t="s">
        <v>28</v>
      </c>
      <c r="T161" s="27" t="s">
        <v>28</v>
      </c>
      <c r="U161" s="27" t="s">
        <v>28</v>
      </c>
      <c r="V161" s="93" t="s">
        <v>14</v>
      </c>
      <c r="W161" s="85">
        <f>X161/8</f>
        <v>23.75</v>
      </c>
      <c r="X161" s="36">
        <f>Y161/5</f>
        <v>190</v>
      </c>
      <c r="Y161" s="36">
        <v>950</v>
      </c>
      <c r="Z161" s="33">
        <f t="shared" si="73"/>
        <v>0.79166666666666663</v>
      </c>
      <c r="AA161" s="37">
        <f t="shared" si="74"/>
        <v>6.333333333333333</v>
      </c>
      <c r="AB161" s="70">
        <f t="shared" si="75"/>
        <v>31.666666666666668</v>
      </c>
      <c r="AC161" s="73">
        <f>W161-'Headline Stats'!$B$6</f>
        <v>-5.7158653846153804</v>
      </c>
      <c r="AD161" s="34">
        <f>X161-'Headline Stats'!$B$7</f>
        <v>-34.690675241157521</v>
      </c>
      <c r="AE161" s="34">
        <f>Y161-'Headline Stats'!$B$8</f>
        <v>-135.80322580645156</v>
      </c>
      <c r="AF161" s="34">
        <f>Z161-'Headline Stats'!$B$13</f>
        <v>0.33775938670173583</v>
      </c>
      <c r="AG161" s="34">
        <f>AA161-'Headline Stats'!$B$14</f>
        <v>2.9926595617179124</v>
      </c>
      <c r="AH161" s="69">
        <f>AB161-'Headline Stats'!$B$15</f>
        <v>15.507062188152201</v>
      </c>
      <c r="AI161" s="76" t="s">
        <v>603</v>
      </c>
    </row>
    <row r="162" spans="1:35" x14ac:dyDescent="0.25">
      <c r="A162" s="21" t="s">
        <v>753</v>
      </c>
      <c r="B162" s="21" t="s">
        <v>754</v>
      </c>
      <c r="C162" s="22" t="s">
        <v>755</v>
      </c>
      <c r="D162" s="23"/>
      <c r="E162" s="24" t="s">
        <v>756</v>
      </c>
      <c r="F162" s="26" t="s">
        <v>757</v>
      </c>
      <c r="G162" s="26" t="s">
        <v>758</v>
      </c>
      <c r="H162" s="102" t="s">
        <v>53</v>
      </c>
      <c r="I162" s="75" t="s">
        <v>759</v>
      </c>
      <c r="J162" s="27" t="str">
        <f t="shared" si="61"/>
        <v>Midi Music Company: Live Access Room</v>
      </c>
      <c r="K162" s="28">
        <f>N162*3.2808399</f>
        <v>12.500000019000002</v>
      </c>
      <c r="L162" s="28">
        <f>O162*3.2808399</f>
        <v>11.48293965</v>
      </c>
      <c r="M162" s="29">
        <f>K162*L162</f>
        <v>143.53674584317588</v>
      </c>
      <c r="N162" s="23">
        <v>3.81</v>
      </c>
      <c r="O162" s="23">
        <v>3.5</v>
      </c>
      <c r="P162" s="111">
        <f t="shared" ref="P162:P199" si="79">N162*O162</f>
        <v>13.335000000000001</v>
      </c>
      <c r="Q162" s="75" t="s">
        <v>28</v>
      </c>
      <c r="R162" s="23" t="s">
        <v>28</v>
      </c>
      <c r="S162" s="23" t="s">
        <v>14</v>
      </c>
      <c r="T162" s="23" t="s">
        <v>28</v>
      </c>
      <c r="U162" s="23" t="s">
        <v>28</v>
      </c>
      <c r="V162" s="95" t="s">
        <v>14</v>
      </c>
      <c r="W162" s="87">
        <v>12</v>
      </c>
      <c r="X162" s="50">
        <f t="shared" ref="X162:X167" si="80">W162*8</f>
        <v>96</v>
      </c>
      <c r="Y162" s="50">
        <f t="shared" ref="Y162:Y168" si="81">X162*5</f>
        <v>480</v>
      </c>
      <c r="Z162" s="33">
        <f t="shared" si="73"/>
        <v>0.8998875140607423</v>
      </c>
      <c r="AA162" s="37">
        <f t="shared" si="74"/>
        <v>7.1991001124859384</v>
      </c>
      <c r="AB162" s="70">
        <f t="shared" si="75"/>
        <v>35.995500562429697</v>
      </c>
      <c r="AC162" s="73">
        <f>W162-'Headline Stats'!$B$6</f>
        <v>-17.46586538461538</v>
      </c>
      <c r="AD162" s="34">
        <f>X162-'Headline Stats'!$B$7</f>
        <v>-128.69067524115752</v>
      </c>
      <c r="AE162" s="34">
        <f>Y162-'Headline Stats'!$B$8</f>
        <v>-605.80322580645156</v>
      </c>
      <c r="AF162" s="34">
        <f>Z162-'Headline Stats'!$B$13</f>
        <v>0.4459802340958115</v>
      </c>
      <c r="AG162" s="34">
        <f>AA162-'Headline Stats'!$B$14</f>
        <v>3.8584263408705177</v>
      </c>
      <c r="AH162" s="69">
        <f>AB162-'Headline Stats'!$B$15</f>
        <v>19.83589608391523</v>
      </c>
      <c r="AI162" s="75"/>
    </row>
    <row r="163" spans="1:35" x14ac:dyDescent="0.25">
      <c r="A163" s="21" t="s">
        <v>753</v>
      </c>
      <c r="B163" s="21" t="s">
        <v>754</v>
      </c>
      <c r="C163" s="22" t="s">
        <v>755</v>
      </c>
      <c r="D163" s="23"/>
      <c r="E163" s="24" t="s">
        <v>756</v>
      </c>
      <c r="F163" s="26" t="s">
        <v>757</v>
      </c>
      <c r="G163" s="26" t="s">
        <v>758</v>
      </c>
      <c r="H163" s="102" t="s">
        <v>53</v>
      </c>
      <c r="I163" s="75" t="s">
        <v>760</v>
      </c>
      <c r="J163" s="27" t="str">
        <f t="shared" si="61"/>
        <v>Midi Music Company: Performance Studio</v>
      </c>
      <c r="K163" s="28">
        <f>N163*3.2808399</f>
        <v>42.486876705</v>
      </c>
      <c r="L163" s="28">
        <f>O163*3.2808399</f>
        <v>25.000000038000003</v>
      </c>
      <c r="M163" s="29">
        <f>K163*L163</f>
        <v>1062.1719192395014</v>
      </c>
      <c r="N163" s="23">
        <v>12.95</v>
      </c>
      <c r="O163" s="23">
        <v>7.62</v>
      </c>
      <c r="P163" s="111">
        <f t="shared" si="79"/>
        <v>98.679000000000002</v>
      </c>
      <c r="Q163" s="75" t="s">
        <v>28</v>
      </c>
      <c r="R163" s="23" t="s">
        <v>28</v>
      </c>
      <c r="S163" s="23" t="s">
        <v>14</v>
      </c>
      <c r="T163" s="23" t="s">
        <v>28</v>
      </c>
      <c r="U163" s="23" t="s">
        <v>28</v>
      </c>
      <c r="V163" s="95" t="s">
        <v>14</v>
      </c>
      <c r="W163" s="87">
        <v>27</v>
      </c>
      <c r="X163" s="50">
        <f t="shared" si="80"/>
        <v>216</v>
      </c>
      <c r="Y163" s="50">
        <f t="shared" si="81"/>
        <v>1080</v>
      </c>
      <c r="Z163" s="33">
        <f t="shared" si="73"/>
        <v>0.27361444684279329</v>
      </c>
      <c r="AA163" s="37">
        <f t="shared" si="74"/>
        <v>2.1889155747423463</v>
      </c>
      <c r="AB163" s="70">
        <f t="shared" si="75"/>
        <v>10.944577873711731</v>
      </c>
      <c r="AC163" s="73">
        <f>W163-'Headline Stats'!$B$6</f>
        <v>-2.4658653846153804</v>
      </c>
      <c r="AD163" s="34">
        <f>X163-'Headline Stats'!$B$7</f>
        <v>-8.6906752411575212</v>
      </c>
      <c r="AE163" s="34">
        <f>Y163-'Headline Stats'!$B$8</f>
        <v>-5.8032258064515645</v>
      </c>
      <c r="AF163" s="34">
        <f>Z163-'Headline Stats'!$B$13</f>
        <v>-0.18029283312213751</v>
      </c>
      <c r="AG163" s="34">
        <f>AA163-'Headline Stats'!$B$14</f>
        <v>-1.1517581968730743</v>
      </c>
      <c r="AH163" s="69">
        <f>AB163-'Headline Stats'!$B$15</f>
        <v>-5.2150266048027358</v>
      </c>
      <c r="AI163" s="75"/>
    </row>
    <row r="164" spans="1:35" x14ac:dyDescent="0.25">
      <c r="A164" s="21" t="s">
        <v>867</v>
      </c>
      <c r="B164" s="21" t="s">
        <v>868</v>
      </c>
      <c r="C164" s="22" t="s">
        <v>869</v>
      </c>
      <c r="D164" s="23"/>
      <c r="E164" s="24" t="s">
        <v>870</v>
      </c>
      <c r="F164" s="46" t="s">
        <v>871</v>
      </c>
      <c r="G164" s="26" t="s">
        <v>872</v>
      </c>
      <c r="H164" s="102" t="s">
        <v>95</v>
      </c>
      <c r="I164" s="75" t="s">
        <v>127</v>
      </c>
      <c r="J164" s="27" t="str">
        <f t="shared" si="61"/>
        <v>Moving Arts Base: Studio 1</v>
      </c>
      <c r="K164" s="28">
        <f t="shared" ref="K164:L166" si="82">N164*3.2808399</f>
        <v>32.808399000000001</v>
      </c>
      <c r="L164" s="28">
        <f t="shared" si="82"/>
        <v>59.055118200000003</v>
      </c>
      <c r="M164" s="29">
        <f t="shared" ref="M164:M172" si="83">K164*L164</f>
        <v>1937.503880897762</v>
      </c>
      <c r="N164" s="23">
        <v>10</v>
      </c>
      <c r="O164" s="23">
        <v>18</v>
      </c>
      <c r="P164" s="111">
        <f t="shared" si="79"/>
        <v>180</v>
      </c>
      <c r="Q164" s="75" t="s">
        <v>28</v>
      </c>
      <c r="R164" s="23" t="s">
        <v>28</v>
      </c>
      <c r="S164" s="23" t="s">
        <v>14</v>
      </c>
      <c r="T164" s="23" t="s">
        <v>28</v>
      </c>
      <c r="U164" s="23" t="s">
        <v>14</v>
      </c>
      <c r="V164" s="95" t="s">
        <v>28</v>
      </c>
      <c r="W164" s="87">
        <v>52</v>
      </c>
      <c r="X164" s="50">
        <f t="shared" si="80"/>
        <v>416</v>
      </c>
      <c r="Y164" s="50">
        <f t="shared" si="81"/>
        <v>2080</v>
      </c>
      <c r="Z164" s="33">
        <f t="shared" ref="Z164:Z172" si="84">W164/P164</f>
        <v>0.28888888888888886</v>
      </c>
      <c r="AA164" s="33">
        <f t="shared" ref="AA164:AA172" si="85">X164/P164</f>
        <v>2.3111111111111109</v>
      </c>
      <c r="AB164" s="69">
        <f t="shared" ref="AB164:AB172" si="86">Y164/P164</f>
        <v>11.555555555555555</v>
      </c>
      <c r="AC164" s="73">
        <f>W164-'Headline Stats'!$B$6</f>
        <v>22.53413461538462</v>
      </c>
      <c r="AD164" s="34">
        <f>X164-'Headline Stats'!$B$7</f>
        <v>191.30932475884248</v>
      </c>
      <c r="AE164" s="34">
        <f>Y164-'Headline Stats'!$B$8</f>
        <v>994.19677419354844</v>
      </c>
      <c r="AF164" s="34">
        <f>Z164-'Headline Stats'!$B$13</f>
        <v>-0.16501839107604194</v>
      </c>
      <c r="AG164" s="34">
        <f>AA164-'Headline Stats'!$B$14</f>
        <v>-1.0295626605043098</v>
      </c>
      <c r="AH164" s="69">
        <f>AB164-'Headline Stats'!$B$15</f>
        <v>-4.6040489229589117</v>
      </c>
      <c r="AI164" s="75"/>
    </row>
    <row r="165" spans="1:35" x14ac:dyDescent="0.25">
      <c r="A165" s="21" t="s">
        <v>867</v>
      </c>
      <c r="B165" s="21" t="s">
        <v>868</v>
      </c>
      <c r="C165" s="22" t="s">
        <v>869</v>
      </c>
      <c r="D165" s="23"/>
      <c r="E165" s="24" t="s">
        <v>870</v>
      </c>
      <c r="F165" s="46" t="s">
        <v>871</v>
      </c>
      <c r="G165" s="26" t="s">
        <v>872</v>
      </c>
      <c r="H165" s="102" t="s">
        <v>95</v>
      </c>
      <c r="I165" s="75" t="s">
        <v>874</v>
      </c>
      <c r="J165" s="27" t="str">
        <f t="shared" si="61"/>
        <v>Moving Arts Base: Studios 1A &amp; 1B, 2 and 4</v>
      </c>
      <c r="K165" s="28">
        <f t="shared" si="82"/>
        <v>32.808399000000001</v>
      </c>
      <c r="L165" s="28">
        <f t="shared" si="82"/>
        <v>32.808399000000001</v>
      </c>
      <c r="M165" s="29">
        <f t="shared" si="83"/>
        <v>1076.391044943201</v>
      </c>
      <c r="N165" s="23">
        <v>10</v>
      </c>
      <c r="O165" s="23">
        <v>10</v>
      </c>
      <c r="P165" s="111">
        <f t="shared" si="79"/>
        <v>100</v>
      </c>
      <c r="Q165" s="75" t="s">
        <v>28</v>
      </c>
      <c r="R165" s="23" t="s">
        <v>28</v>
      </c>
      <c r="S165" s="23" t="s">
        <v>14</v>
      </c>
      <c r="T165" s="23" t="s">
        <v>28</v>
      </c>
      <c r="U165" s="23" t="s">
        <v>14</v>
      </c>
      <c r="V165" s="95" t="s">
        <v>28</v>
      </c>
      <c r="W165" s="87">
        <v>24</v>
      </c>
      <c r="X165" s="50">
        <f t="shared" si="80"/>
        <v>192</v>
      </c>
      <c r="Y165" s="50">
        <f t="shared" si="81"/>
        <v>960</v>
      </c>
      <c r="Z165" s="33">
        <f t="shared" si="84"/>
        <v>0.24</v>
      </c>
      <c r="AA165" s="33">
        <f t="shared" si="85"/>
        <v>1.92</v>
      </c>
      <c r="AB165" s="69">
        <f t="shared" si="86"/>
        <v>9.6</v>
      </c>
      <c r="AC165" s="73">
        <f>W165-'Headline Stats'!$B$6</f>
        <v>-5.4658653846153804</v>
      </c>
      <c r="AD165" s="34">
        <f>X165-'Headline Stats'!$B$7</f>
        <v>-32.690675241157521</v>
      </c>
      <c r="AE165" s="34">
        <f>Y165-'Headline Stats'!$B$8</f>
        <v>-125.80322580645156</v>
      </c>
      <c r="AF165" s="34">
        <f>Z165-'Headline Stats'!$B$13</f>
        <v>-0.21390727996493081</v>
      </c>
      <c r="AG165" s="34">
        <f>AA165-'Headline Stats'!$B$14</f>
        <v>-1.4206737716154207</v>
      </c>
      <c r="AH165" s="69">
        <f>AB165-'Headline Stats'!$B$15</f>
        <v>-6.5596044785144674</v>
      </c>
      <c r="AI165" s="75"/>
    </row>
    <row r="166" spans="1:35" x14ac:dyDescent="0.25">
      <c r="A166" s="21" t="s">
        <v>867</v>
      </c>
      <c r="B166" s="21" t="s">
        <v>868</v>
      </c>
      <c r="C166" s="22" t="s">
        <v>869</v>
      </c>
      <c r="D166" s="23"/>
      <c r="E166" s="24" t="s">
        <v>870</v>
      </c>
      <c r="F166" s="46" t="s">
        <v>871</v>
      </c>
      <c r="G166" s="26" t="s">
        <v>872</v>
      </c>
      <c r="H166" s="102" t="s">
        <v>95</v>
      </c>
      <c r="I166" s="75" t="s">
        <v>875</v>
      </c>
      <c r="J166" s="27" t="str">
        <f t="shared" si="61"/>
        <v>Moving Arts Base: Studios 3, 5 and 6</v>
      </c>
      <c r="K166" s="28">
        <f t="shared" si="82"/>
        <v>32.808399000000001</v>
      </c>
      <c r="L166" s="28">
        <f t="shared" si="82"/>
        <v>14.763779550000001</v>
      </c>
      <c r="M166" s="29">
        <f t="shared" si="83"/>
        <v>484.37597022444049</v>
      </c>
      <c r="N166" s="23">
        <v>10</v>
      </c>
      <c r="O166" s="23">
        <v>4.5</v>
      </c>
      <c r="P166" s="111">
        <f t="shared" si="79"/>
        <v>45</v>
      </c>
      <c r="Q166" s="75" t="s">
        <v>28</v>
      </c>
      <c r="R166" s="23" t="s">
        <v>28</v>
      </c>
      <c r="S166" s="23" t="s">
        <v>14</v>
      </c>
      <c r="T166" s="23" t="s">
        <v>28</v>
      </c>
      <c r="U166" s="23" t="s">
        <v>14</v>
      </c>
      <c r="V166" s="95" t="s">
        <v>28</v>
      </c>
      <c r="W166" s="87">
        <v>19</v>
      </c>
      <c r="X166" s="50">
        <f t="shared" si="80"/>
        <v>152</v>
      </c>
      <c r="Y166" s="50">
        <f t="shared" si="81"/>
        <v>760</v>
      </c>
      <c r="Z166" s="33">
        <f t="shared" si="84"/>
        <v>0.42222222222222222</v>
      </c>
      <c r="AA166" s="33">
        <f t="shared" si="85"/>
        <v>3.3777777777777778</v>
      </c>
      <c r="AB166" s="69">
        <f t="shared" si="86"/>
        <v>16.888888888888889</v>
      </c>
      <c r="AC166" s="73">
        <f>W166-'Headline Stats'!$B$6</f>
        <v>-10.46586538461538</v>
      </c>
      <c r="AD166" s="34">
        <f>X166-'Headline Stats'!$B$7</f>
        <v>-72.690675241157521</v>
      </c>
      <c r="AE166" s="34">
        <f>Y166-'Headline Stats'!$B$8</f>
        <v>-325.80322580645156</v>
      </c>
      <c r="AF166" s="34">
        <f>Z166-'Headline Stats'!$B$13</f>
        <v>-3.1685057742708578E-2</v>
      </c>
      <c r="AG166" s="34">
        <f>AA166-'Headline Stats'!$B$14</f>
        <v>3.7104006162357095E-2</v>
      </c>
      <c r="AH166" s="69">
        <f>AB166-'Headline Stats'!$B$15</f>
        <v>0.72928441037442227</v>
      </c>
      <c r="AI166" s="75"/>
    </row>
    <row r="167" spans="1:35" x14ac:dyDescent="0.25">
      <c r="A167" s="41" t="s">
        <v>450</v>
      </c>
      <c r="B167" s="53" t="s">
        <v>451</v>
      </c>
      <c r="C167" s="27" t="s">
        <v>452</v>
      </c>
      <c r="D167" s="27"/>
      <c r="E167" s="53" t="s">
        <v>453</v>
      </c>
      <c r="F167" s="26" t="s">
        <v>454</v>
      </c>
      <c r="G167" s="26" t="s">
        <v>455</v>
      </c>
      <c r="H167" s="103" t="s">
        <v>456</v>
      </c>
      <c r="I167" s="76" t="s">
        <v>48</v>
      </c>
      <c r="J167" s="27" t="str">
        <f t="shared" si="61"/>
        <v>Moving East: Single space</v>
      </c>
      <c r="K167" s="27">
        <v>38</v>
      </c>
      <c r="L167" s="27">
        <v>27.5</v>
      </c>
      <c r="M167" s="35">
        <f t="shared" si="83"/>
        <v>1045</v>
      </c>
      <c r="N167" s="27">
        <v>11.4</v>
      </c>
      <c r="O167" s="27">
        <v>8.25</v>
      </c>
      <c r="P167" s="112">
        <f t="shared" si="79"/>
        <v>94.05</v>
      </c>
      <c r="Q167" s="76" t="s">
        <v>28</v>
      </c>
      <c r="R167" s="27" t="s">
        <v>28</v>
      </c>
      <c r="S167" s="27" t="s">
        <v>14</v>
      </c>
      <c r="T167" s="27" t="s">
        <v>28</v>
      </c>
      <c r="U167" s="27" t="s">
        <v>14</v>
      </c>
      <c r="V167" s="93" t="s">
        <v>28</v>
      </c>
      <c r="W167" s="85">
        <v>20</v>
      </c>
      <c r="X167" s="40">
        <f t="shared" si="80"/>
        <v>160</v>
      </c>
      <c r="Y167" s="40">
        <f t="shared" si="81"/>
        <v>800</v>
      </c>
      <c r="Z167" s="33">
        <f t="shared" si="84"/>
        <v>0.21265284423179159</v>
      </c>
      <c r="AA167" s="37">
        <f t="shared" si="85"/>
        <v>1.7012227538543327</v>
      </c>
      <c r="AB167" s="70">
        <f t="shared" si="86"/>
        <v>8.5061137692716642</v>
      </c>
      <c r="AC167" s="73">
        <f>W167-'Headline Stats'!$B$6</f>
        <v>-9.4658653846153804</v>
      </c>
      <c r="AD167" s="34">
        <f>X167-'Headline Stats'!$B$7</f>
        <v>-64.690675241157521</v>
      </c>
      <c r="AE167" s="34">
        <f>Y167-'Headline Stats'!$B$8</f>
        <v>-285.80322580645156</v>
      </c>
      <c r="AF167" s="34">
        <f>Z167-'Headline Stats'!$B$13</f>
        <v>-0.24125443573313921</v>
      </c>
      <c r="AG167" s="34">
        <f>AA167-'Headline Stats'!$B$14</f>
        <v>-1.6394510177610879</v>
      </c>
      <c r="AH167" s="69">
        <f>AB167-'Headline Stats'!$B$15</f>
        <v>-7.6534907092428028</v>
      </c>
      <c r="AI167" s="76"/>
    </row>
    <row r="168" spans="1:35" x14ac:dyDescent="0.25">
      <c r="A168" s="21" t="s">
        <v>919</v>
      </c>
      <c r="B168" s="21" t="s">
        <v>920</v>
      </c>
      <c r="C168" s="22" t="s">
        <v>921</v>
      </c>
      <c r="D168" s="27"/>
      <c r="E168" s="24" t="s">
        <v>922</v>
      </c>
      <c r="F168" s="26" t="s">
        <v>924</v>
      </c>
      <c r="G168" s="26" t="s">
        <v>923</v>
      </c>
      <c r="H168" s="103"/>
      <c r="I168" s="75" t="s">
        <v>925</v>
      </c>
      <c r="J168" s="27" t="str">
        <f t="shared" si="61"/>
        <v>National Opera Studio: Blackburn Hall</v>
      </c>
      <c r="K168" s="28">
        <f t="shared" ref="K168:L172" si="87">N168*3.2808399</f>
        <v>33.464566980000001</v>
      </c>
      <c r="L168" s="28">
        <f t="shared" si="87"/>
        <v>42.650918700000005</v>
      </c>
      <c r="M168" s="29">
        <f t="shared" si="83"/>
        <v>1427.2945255946847</v>
      </c>
      <c r="N168" s="27">
        <v>10.199999999999999</v>
      </c>
      <c r="O168" s="27">
        <v>13</v>
      </c>
      <c r="P168" s="112">
        <f t="shared" si="79"/>
        <v>132.6</v>
      </c>
      <c r="Q168" s="75" t="s">
        <v>28</v>
      </c>
      <c r="R168" s="23" t="s">
        <v>28</v>
      </c>
      <c r="S168" s="23" t="s">
        <v>28</v>
      </c>
      <c r="T168" s="23" t="s">
        <v>14</v>
      </c>
      <c r="U168" s="23" t="s">
        <v>28</v>
      </c>
      <c r="V168" s="92" t="s">
        <v>14</v>
      </c>
      <c r="W168" s="83">
        <f>X168/8</f>
        <v>36.25</v>
      </c>
      <c r="X168" s="32">
        <v>290</v>
      </c>
      <c r="Y168" s="50">
        <f t="shared" si="81"/>
        <v>1450</v>
      </c>
      <c r="Z168" s="33">
        <f t="shared" si="84"/>
        <v>0.27337858220211164</v>
      </c>
      <c r="AA168" s="33">
        <f t="shared" si="85"/>
        <v>2.1870286576168931</v>
      </c>
      <c r="AB168" s="69">
        <f t="shared" si="86"/>
        <v>10.935143288084465</v>
      </c>
      <c r="AC168" s="73">
        <f>W168-'Headline Stats'!$B$6</f>
        <v>6.7841346153846196</v>
      </c>
      <c r="AD168" s="34">
        <f>X168-'Headline Stats'!$B$7</f>
        <v>65.309324758842479</v>
      </c>
      <c r="AE168" s="34">
        <f>Y168-'Headline Stats'!$B$8</f>
        <v>364.19677419354844</v>
      </c>
      <c r="AF168" s="34">
        <f>Z168-'Headline Stats'!$B$13</f>
        <v>-0.18052869776281916</v>
      </c>
      <c r="AG168" s="34">
        <f>AA168-'Headline Stats'!$B$14</f>
        <v>-1.1536451139985275</v>
      </c>
      <c r="AH168" s="69">
        <f>AB168-'Headline Stats'!$B$15</f>
        <v>-5.2244611904300022</v>
      </c>
      <c r="AI168" s="76"/>
    </row>
    <row r="169" spans="1:35" s="13" customFormat="1" x14ac:dyDescent="0.25">
      <c r="A169" s="41" t="s">
        <v>457</v>
      </c>
      <c r="B169" s="53" t="s">
        <v>463</v>
      </c>
      <c r="C169" s="27" t="s">
        <v>464</v>
      </c>
      <c r="D169" s="27"/>
      <c r="E169" s="53" t="s">
        <v>458</v>
      </c>
      <c r="F169" s="26" t="s">
        <v>459</v>
      </c>
      <c r="G169" s="26" t="s">
        <v>460</v>
      </c>
      <c r="H169" s="103" t="s">
        <v>461</v>
      </c>
      <c r="I169" s="76" t="s">
        <v>462</v>
      </c>
      <c r="J169" s="27" t="str">
        <f t="shared" si="61"/>
        <v>National Youth Theatre: Main Rehearsal Room</v>
      </c>
      <c r="K169" s="44">
        <f t="shared" si="87"/>
        <v>61.351706130000004</v>
      </c>
      <c r="L169" s="44">
        <f t="shared" si="87"/>
        <v>44.619422640000003</v>
      </c>
      <c r="M169" s="35">
        <f t="shared" si="83"/>
        <v>2737.4777054995493</v>
      </c>
      <c r="N169" s="27">
        <v>18.7</v>
      </c>
      <c r="O169" s="27">
        <v>13.6</v>
      </c>
      <c r="P169" s="112">
        <f t="shared" si="79"/>
        <v>254.32</v>
      </c>
      <c r="Q169" s="76" t="s">
        <v>14</v>
      </c>
      <c r="R169" s="27" t="s">
        <v>28</v>
      </c>
      <c r="S169" s="27" t="s">
        <v>28</v>
      </c>
      <c r="T169" s="27" t="s">
        <v>28</v>
      </c>
      <c r="U169" s="27" t="s">
        <v>14</v>
      </c>
      <c r="V169" s="93" t="s">
        <v>14</v>
      </c>
      <c r="W169" s="84">
        <f>X169/8</f>
        <v>37.5</v>
      </c>
      <c r="X169" s="40">
        <f>Y169/5</f>
        <v>300</v>
      </c>
      <c r="Y169" s="36">
        <v>1500</v>
      </c>
      <c r="Z169" s="33">
        <f t="shared" si="84"/>
        <v>0.14745202893991821</v>
      </c>
      <c r="AA169" s="37">
        <f t="shared" si="85"/>
        <v>1.1796162315193457</v>
      </c>
      <c r="AB169" s="70">
        <f t="shared" si="86"/>
        <v>5.8980811575967289</v>
      </c>
      <c r="AC169" s="73">
        <f>W169-'Headline Stats'!$B$6</f>
        <v>8.0341346153846196</v>
      </c>
      <c r="AD169" s="34">
        <f>X169-'Headline Stats'!$B$7</f>
        <v>75.309324758842479</v>
      </c>
      <c r="AE169" s="34">
        <f>Y169-'Headline Stats'!$B$8</f>
        <v>414.19677419354844</v>
      </c>
      <c r="AF169" s="34">
        <f>Z169-'Headline Stats'!$B$13</f>
        <v>-0.30645525102501259</v>
      </c>
      <c r="AG169" s="34">
        <f>AA169-'Headline Stats'!$B$14</f>
        <v>-2.161057540096075</v>
      </c>
      <c r="AH169" s="69">
        <f>AB169-'Headline Stats'!$B$15</f>
        <v>-10.261523320917739</v>
      </c>
      <c r="AI169" s="76"/>
    </row>
    <row r="170" spans="1:35" s="14" customFormat="1" x14ac:dyDescent="0.25">
      <c r="A170" s="41" t="s">
        <v>457</v>
      </c>
      <c r="B170" s="53" t="s">
        <v>463</v>
      </c>
      <c r="C170" s="27" t="s">
        <v>464</v>
      </c>
      <c r="D170" s="27"/>
      <c r="E170" s="53" t="s">
        <v>458</v>
      </c>
      <c r="F170" s="26" t="s">
        <v>459</v>
      </c>
      <c r="G170" s="26" t="s">
        <v>460</v>
      </c>
      <c r="H170" s="103" t="s">
        <v>461</v>
      </c>
      <c r="I170" s="76" t="s">
        <v>86</v>
      </c>
      <c r="J170" s="27" t="str">
        <f t="shared" si="61"/>
        <v>National Youth Theatre: Studio</v>
      </c>
      <c r="K170" s="44">
        <f t="shared" si="87"/>
        <v>45.603674610000006</v>
      </c>
      <c r="L170" s="44">
        <f t="shared" si="87"/>
        <v>19.028871420000002</v>
      </c>
      <c r="M170" s="35">
        <f t="shared" si="83"/>
        <v>867.78646043320884</v>
      </c>
      <c r="N170" s="27">
        <v>13.9</v>
      </c>
      <c r="O170" s="27">
        <v>5.8</v>
      </c>
      <c r="P170" s="112">
        <f t="shared" si="79"/>
        <v>80.62</v>
      </c>
      <c r="Q170" s="76" t="s">
        <v>14</v>
      </c>
      <c r="R170" s="27" t="s">
        <v>28</v>
      </c>
      <c r="S170" s="27" t="s">
        <v>28</v>
      </c>
      <c r="T170" s="27" t="s">
        <v>28</v>
      </c>
      <c r="U170" s="27" t="s">
        <v>28</v>
      </c>
      <c r="V170" s="93" t="s">
        <v>14</v>
      </c>
      <c r="W170" s="84">
        <f>X170/8</f>
        <v>13.75</v>
      </c>
      <c r="X170" s="40">
        <f>Y170/5</f>
        <v>110</v>
      </c>
      <c r="Y170" s="36">
        <v>550</v>
      </c>
      <c r="Z170" s="33">
        <f t="shared" si="84"/>
        <v>0.17055321260233192</v>
      </c>
      <c r="AA170" s="37">
        <f t="shared" si="85"/>
        <v>1.3644257008186553</v>
      </c>
      <c r="AB170" s="70">
        <f t="shared" si="86"/>
        <v>6.8221285040932766</v>
      </c>
      <c r="AC170" s="73">
        <f>W170-'Headline Stats'!$B$6</f>
        <v>-15.71586538461538</v>
      </c>
      <c r="AD170" s="34">
        <f>X170-'Headline Stats'!$B$7</f>
        <v>-114.69067524115752</v>
      </c>
      <c r="AE170" s="34">
        <f>Y170-'Headline Stats'!$B$8</f>
        <v>-535.80322580645156</v>
      </c>
      <c r="AF170" s="34">
        <f>Z170-'Headline Stats'!$B$13</f>
        <v>-0.28335406736259888</v>
      </c>
      <c r="AG170" s="34">
        <f>AA170-'Headline Stats'!$B$14</f>
        <v>-1.9762480707967653</v>
      </c>
      <c r="AH170" s="69">
        <f>AB170-'Headline Stats'!$B$15</f>
        <v>-9.3374759744211904</v>
      </c>
      <c r="AI170" s="76"/>
    </row>
    <row r="171" spans="1:35" s="9" customFormat="1" x14ac:dyDescent="0.25">
      <c r="A171" s="41" t="s">
        <v>465</v>
      </c>
      <c r="B171" s="53" t="s">
        <v>466</v>
      </c>
      <c r="C171" s="27" t="s">
        <v>467</v>
      </c>
      <c r="D171" s="27"/>
      <c r="E171" s="53" t="s">
        <v>468</v>
      </c>
      <c r="F171" s="26" t="s">
        <v>470</v>
      </c>
      <c r="G171" s="26" t="s">
        <v>469</v>
      </c>
      <c r="H171" s="103" t="s">
        <v>53</v>
      </c>
      <c r="I171" s="76" t="s">
        <v>471</v>
      </c>
      <c r="J171" s="27" t="str">
        <f t="shared" si="61"/>
        <v>Neals Yard Meeting Rooms: Big Room</v>
      </c>
      <c r="K171" s="44">
        <f t="shared" si="87"/>
        <v>22.309711320000002</v>
      </c>
      <c r="L171" s="44">
        <f t="shared" si="87"/>
        <v>27.559055160000003</v>
      </c>
      <c r="M171" s="35">
        <f t="shared" si="83"/>
        <v>614.83456487155649</v>
      </c>
      <c r="N171" s="27">
        <v>6.8</v>
      </c>
      <c r="O171" s="27">
        <v>8.4</v>
      </c>
      <c r="P171" s="112">
        <f t="shared" si="79"/>
        <v>57.12</v>
      </c>
      <c r="Q171" s="76" t="s">
        <v>14</v>
      </c>
      <c r="R171" s="27" t="s">
        <v>28</v>
      </c>
      <c r="S171" s="27" t="s">
        <v>14</v>
      </c>
      <c r="T171" s="27" t="s">
        <v>28</v>
      </c>
      <c r="U171" s="27" t="s">
        <v>28</v>
      </c>
      <c r="V171" s="93" t="s">
        <v>28</v>
      </c>
      <c r="W171" s="84">
        <f>X171/8</f>
        <v>28.125</v>
      </c>
      <c r="X171" s="36">
        <v>225</v>
      </c>
      <c r="Y171" s="40">
        <f>X171*5</f>
        <v>1125</v>
      </c>
      <c r="Z171" s="33">
        <f t="shared" si="84"/>
        <v>0.49238445378151263</v>
      </c>
      <c r="AA171" s="37">
        <f t="shared" si="85"/>
        <v>3.9390756302521011</v>
      </c>
      <c r="AB171" s="70">
        <f t="shared" si="86"/>
        <v>19.695378151260506</v>
      </c>
      <c r="AC171" s="73">
        <f>W171-'Headline Stats'!$B$6</f>
        <v>-1.3408653846153804</v>
      </c>
      <c r="AD171" s="34">
        <f>X171-'Headline Stats'!$B$7</f>
        <v>0.30932475884247879</v>
      </c>
      <c r="AE171" s="34">
        <f>Y171-'Headline Stats'!$B$8</f>
        <v>39.196774193548436</v>
      </c>
      <c r="AF171" s="34">
        <f>Z171-'Headline Stats'!$B$13</f>
        <v>3.8477173816581833E-2</v>
      </c>
      <c r="AG171" s="34">
        <f>AA171-'Headline Stats'!$B$14</f>
        <v>0.59840185863668038</v>
      </c>
      <c r="AH171" s="69">
        <f>AB171-'Headline Stats'!$B$15</f>
        <v>3.5357736727460392</v>
      </c>
      <c r="AI171" s="76"/>
    </row>
    <row r="172" spans="1:35" s="9" customFormat="1" x14ac:dyDescent="0.25">
      <c r="A172" s="41" t="s">
        <v>465</v>
      </c>
      <c r="B172" s="53" t="s">
        <v>466</v>
      </c>
      <c r="C172" s="27" t="s">
        <v>467</v>
      </c>
      <c r="D172" s="27"/>
      <c r="E172" s="53" t="s">
        <v>468</v>
      </c>
      <c r="F172" s="26" t="s">
        <v>470</v>
      </c>
      <c r="G172" s="26" t="s">
        <v>469</v>
      </c>
      <c r="H172" s="103" t="s">
        <v>53</v>
      </c>
      <c r="I172" s="76" t="s">
        <v>472</v>
      </c>
      <c r="J172" s="27" t="str">
        <f t="shared" si="61"/>
        <v>Neals Yard Meeting Rooms: Small Room</v>
      </c>
      <c r="K172" s="44">
        <f t="shared" si="87"/>
        <v>14.10761157</v>
      </c>
      <c r="L172" s="44">
        <f t="shared" si="87"/>
        <v>14.10761157</v>
      </c>
      <c r="M172" s="35">
        <f t="shared" si="83"/>
        <v>199.02470420999785</v>
      </c>
      <c r="N172" s="27">
        <v>4.3</v>
      </c>
      <c r="O172" s="27">
        <v>4.3</v>
      </c>
      <c r="P172" s="112">
        <f t="shared" si="79"/>
        <v>18.489999999999998</v>
      </c>
      <c r="Q172" s="76" t="s">
        <v>14</v>
      </c>
      <c r="R172" s="27" t="s">
        <v>28</v>
      </c>
      <c r="S172" s="27" t="s">
        <v>28</v>
      </c>
      <c r="T172" s="27" t="s">
        <v>28</v>
      </c>
      <c r="U172" s="27" t="s">
        <v>28</v>
      </c>
      <c r="V172" s="93" t="s">
        <v>28</v>
      </c>
      <c r="W172" s="84">
        <f>X172/8</f>
        <v>31.25</v>
      </c>
      <c r="X172" s="36">
        <v>250</v>
      </c>
      <c r="Y172" s="40">
        <f>X172*5</f>
        <v>1250</v>
      </c>
      <c r="Z172" s="33">
        <f t="shared" si="84"/>
        <v>1.6901027582477015</v>
      </c>
      <c r="AA172" s="37">
        <f t="shared" si="85"/>
        <v>13.520822065981612</v>
      </c>
      <c r="AB172" s="70">
        <f t="shared" si="86"/>
        <v>67.604110329908067</v>
      </c>
      <c r="AC172" s="73">
        <f>W172-'Headline Stats'!$B$6</f>
        <v>1.7841346153846196</v>
      </c>
      <c r="AD172" s="34">
        <f>X172-'Headline Stats'!$B$7</f>
        <v>25.309324758842479</v>
      </c>
      <c r="AE172" s="34">
        <f>Y172-'Headline Stats'!$B$8</f>
        <v>164.19677419354844</v>
      </c>
      <c r="AF172" s="34">
        <f>Z172-'Headline Stats'!$B$13</f>
        <v>1.2361954782827707</v>
      </c>
      <c r="AG172" s="34">
        <f>AA172-'Headline Stats'!$B$14</f>
        <v>10.180148294366191</v>
      </c>
      <c r="AH172" s="69">
        <f>AB172-'Headline Stats'!$B$15</f>
        <v>51.4445058513936</v>
      </c>
      <c r="AI172" s="76"/>
    </row>
    <row r="173" spans="1:35" s="14" customFormat="1" x14ac:dyDescent="0.25">
      <c r="A173" s="41" t="s">
        <v>477</v>
      </c>
      <c r="B173" s="41" t="s">
        <v>478</v>
      </c>
      <c r="C173" s="41" t="s">
        <v>479</v>
      </c>
      <c r="D173" s="41"/>
      <c r="E173" s="54" t="s">
        <v>480</v>
      </c>
      <c r="F173" s="25" t="s">
        <v>481</v>
      </c>
      <c r="G173" s="25" t="s">
        <v>482</v>
      </c>
      <c r="H173" s="105"/>
      <c r="I173" s="77" t="s">
        <v>484</v>
      </c>
      <c r="J173" s="27" t="str">
        <f t="shared" si="61"/>
        <v>October Gallery: Theatre Showroom</v>
      </c>
      <c r="K173" s="44">
        <f t="shared" ref="K173:K182" si="88">N173*3.2808399</f>
        <v>50.85301845</v>
      </c>
      <c r="L173" s="44">
        <f t="shared" ref="L173:L182" si="89">O173*3.2808399</f>
        <v>18.044619449999999</v>
      </c>
      <c r="M173" s="44">
        <f t="shared" ref="M173:M199" si="90">K173*L173</f>
        <v>917.62336581407885</v>
      </c>
      <c r="N173" s="41">
        <v>15.5</v>
      </c>
      <c r="O173" s="41">
        <v>5.5</v>
      </c>
      <c r="P173" s="113">
        <f t="shared" si="79"/>
        <v>85.25</v>
      </c>
      <c r="Q173" s="77" t="s">
        <v>28</v>
      </c>
      <c r="R173" s="41" t="s">
        <v>28</v>
      </c>
      <c r="S173" s="41" t="s">
        <v>14</v>
      </c>
      <c r="T173" s="41" t="s">
        <v>28</v>
      </c>
      <c r="U173" s="41" t="s">
        <v>28</v>
      </c>
      <c r="V173" s="94" t="s">
        <v>14</v>
      </c>
      <c r="W173" s="85">
        <v>40</v>
      </c>
      <c r="X173" s="40">
        <f>W173*8</f>
        <v>320</v>
      </c>
      <c r="Y173" s="40">
        <f>X173*5</f>
        <v>1600</v>
      </c>
      <c r="Z173" s="33">
        <f t="shared" ref="Z173:Z199" si="91">W173/P173</f>
        <v>0.46920821114369504</v>
      </c>
      <c r="AA173" s="37">
        <f t="shared" ref="AA173:AA199" si="92">X173/P173</f>
        <v>3.7536656891495603</v>
      </c>
      <c r="AB173" s="70">
        <f t="shared" ref="AB173:AB199" si="93">Y173/P173</f>
        <v>18.768328445747802</v>
      </c>
      <c r="AC173" s="73">
        <f>W173-'Headline Stats'!$B$6</f>
        <v>10.53413461538462</v>
      </c>
      <c r="AD173" s="34">
        <f>X173-'Headline Stats'!$B$7</f>
        <v>95.309324758842479</v>
      </c>
      <c r="AE173" s="34">
        <f>Y173-'Headline Stats'!$B$8</f>
        <v>514.19677419354844</v>
      </c>
      <c r="AF173" s="34">
        <f>Z173-'Headline Stats'!$B$13</f>
        <v>1.5300931178764243E-2</v>
      </c>
      <c r="AG173" s="34">
        <f>AA173-'Headline Stats'!$B$14</f>
        <v>0.41299191753413966</v>
      </c>
      <c r="AH173" s="69">
        <f>AB173-'Headline Stats'!$B$15</f>
        <v>2.6087239672333347</v>
      </c>
      <c r="AI173" s="77" t="s">
        <v>483</v>
      </c>
    </row>
    <row r="174" spans="1:35" s="9" customFormat="1" x14ac:dyDescent="0.25">
      <c r="A174" s="41" t="s">
        <v>477</v>
      </c>
      <c r="B174" s="41" t="s">
        <v>478</v>
      </c>
      <c r="C174" s="41" t="s">
        <v>479</v>
      </c>
      <c r="D174" s="41"/>
      <c r="E174" s="54" t="s">
        <v>480</v>
      </c>
      <c r="F174" s="25" t="s">
        <v>481</v>
      </c>
      <c r="G174" s="25" t="s">
        <v>482</v>
      </c>
      <c r="H174" s="105"/>
      <c r="I174" s="77" t="s">
        <v>485</v>
      </c>
      <c r="J174" s="27" t="str">
        <f t="shared" si="61"/>
        <v>October Gallery: Club Room</v>
      </c>
      <c r="K174" s="44">
        <f t="shared" si="88"/>
        <v>50.85301845</v>
      </c>
      <c r="L174" s="44">
        <f t="shared" si="89"/>
        <v>18.044619449999999</v>
      </c>
      <c r="M174" s="44">
        <f t="shared" si="90"/>
        <v>917.62336581407885</v>
      </c>
      <c r="N174" s="41">
        <v>15.5</v>
      </c>
      <c r="O174" s="41">
        <v>5.5</v>
      </c>
      <c r="P174" s="113">
        <f t="shared" si="79"/>
        <v>85.25</v>
      </c>
      <c r="Q174" s="77" t="s">
        <v>28</v>
      </c>
      <c r="R174" s="41" t="s">
        <v>28</v>
      </c>
      <c r="S174" s="41" t="s">
        <v>28</v>
      </c>
      <c r="T174" s="41" t="s">
        <v>28</v>
      </c>
      <c r="U174" s="41" t="s">
        <v>28</v>
      </c>
      <c r="V174" s="94" t="s">
        <v>28</v>
      </c>
      <c r="W174" s="85">
        <v>40</v>
      </c>
      <c r="X174" s="40">
        <f>W174*8</f>
        <v>320</v>
      </c>
      <c r="Y174" s="40">
        <f>X174*5</f>
        <v>1600</v>
      </c>
      <c r="Z174" s="33">
        <f t="shared" si="91"/>
        <v>0.46920821114369504</v>
      </c>
      <c r="AA174" s="37">
        <f t="shared" si="92"/>
        <v>3.7536656891495603</v>
      </c>
      <c r="AB174" s="70">
        <f t="shared" si="93"/>
        <v>18.768328445747802</v>
      </c>
      <c r="AC174" s="73">
        <f>W174-'Headline Stats'!$B$6</f>
        <v>10.53413461538462</v>
      </c>
      <c r="AD174" s="34">
        <f>X174-'Headline Stats'!$B$7</f>
        <v>95.309324758842479</v>
      </c>
      <c r="AE174" s="34">
        <f>Y174-'Headline Stats'!$B$8</f>
        <v>514.19677419354844</v>
      </c>
      <c r="AF174" s="34">
        <f>Z174-'Headline Stats'!$B$13</f>
        <v>1.5300931178764243E-2</v>
      </c>
      <c r="AG174" s="34">
        <f>AA174-'Headline Stats'!$B$14</f>
        <v>0.41299191753413966</v>
      </c>
      <c r="AH174" s="69">
        <f>AB174-'Headline Stats'!$B$15</f>
        <v>2.6087239672333347</v>
      </c>
      <c r="AI174" s="77" t="s">
        <v>483</v>
      </c>
    </row>
    <row r="175" spans="1:35" s="14" customFormat="1" x14ac:dyDescent="0.25">
      <c r="A175" s="41" t="s">
        <v>486</v>
      </c>
      <c r="B175" s="41" t="s">
        <v>487</v>
      </c>
      <c r="C175" s="41" t="s">
        <v>488</v>
      </c>
      <c r="D175" s="41"/>
      <c r="E175" s="54" t="s">
        <v>489</v>
      </c>
      <c r="F175" s="25" t="s">
        <v>490</v>
      </c>
      <c r="G175" s="25" t="s">
        <v>491</v>
      </c>
      <c r="H175" s="105" t="s">
        <v>24</v>
      </c>
      <c r="I175" s="77" t="s">
        <v>386</v>
      </c>
      <c r="J175" s="27" t="str">
        <f t="shared" si="61"/>
        <v>Out of Joint: Rehearsal Room</v>
      </c>
      <c r="K175" s="44">
        <f t="shared" si="88"/>
        <v>35.761154910000002</v>
      </c>
      <c r="L175" s="44">
        <f t="shared" si="89"/>
        <v>23.293963290000001</v>
      </c>
      <c r="M175" s="44">
        <f t="shared" si="90"/>
        <v>833.01902968154332</v>
      </c>
      <c r="N175" s="41">
        <v>10.9</v>
      </c>
      <c r="O175" s="41">
        <v>7.1</v>
      </c>
      <c r="P175" s="113">
        <f t="shared" si="79"/>
        <v>77.39</v>
      </c>
      <c r="Q175" s="77" t="s">
        <v>28</v>
      </c>
      <c r="R175" s="41" t="s">
        <v>28</v>
      </c>
      <c r="S175" s="41" t="s">
        <v>28</v>
      </c>
      <c r="T175" s="41" t="s">
        <v>28</v>
      </c>
      <c r="U175" s="41" t="s">
        <v>28</v>
      </c>
      <c r="V175" s="94" t="s">
        <v>28</v>
      </c>
      <c r="W175" s="84">
        <f>X175/8</f>
        <v>11.25</v>
      </c>
      <c r="X175" s="36">
        <v>90</v>
      </c>
      <c r="Y175" s="36">
        <v>450</v>
      </c>
      <c r="Z175" s="33">
        <f t="shared" si="91"/>
        <v>0.14536761855536892</v>
      </c>
      <c r="AA175" s="37">
        <f t="shared" si="92"/>
        <v>1.1629409484429514</v>
      </c>
      <c r="AB175" s="70">
        <f t="shared" si="93"/>
        <v>5.8147047422147562</v>
      </c>
      <c r="AC175" s="73">
        <f>W175-'Headline Stats'!$B$6</f>
        <v>-18.21586538461538</v>
      </c>
      <c r="AD175" s="34">
        <f>X175-'Headline Stats'!$B$7</f>
        <v>-134.69067524115752</v>
      </c>
      <c r="AE175" s="34">
        <f>Y175-'Headline Stats'!$B$8</f>
        <v>-635.80322580645156</v>
      </c>
      <c r="AF175" s="34">
        <f>Z175-'Headline Stats'!$B$13</f>
        <v>-0.30853966140956191</v>
      </c>
      <c r="AG175" s="34">
        <f>AA175-'Headline Stats'!$B$14</f>
        <v>-2.1777328231724695</v>
      </c>
      <c r="AH175" s="69">
        <f>AB175-'Headline Stats'!$B$15</f>
        <v>-10.344899736299711</v>
      </c>
      <c r="AI175" s="77" t="s">
        <v>492</v>
      </c>
    </row>
    <row r="176" spans="1:35" s="9" customFormat="1" x14ac:dyDescent="0.25">
      <c r="A176" s="41" t="s">
        <v>493</v>
      </c>
      <c r="B176" s="41" t="s">
        <v>494</v>
      </c>
      <c r="C176" s="41" t="s">
        <v>495</v>
      </c>
      <c r="D176" s="27"/>
      <c r="E176" s="54" t="s">
        <v>496</v>
      </c>
      <c r="F176" s="26" t="s">
        <v>497</v>
      </c>
      <c r="G176" s="26" t="s">
        <v>498</v>
      </c>
      <c r="H176" s="103" t="s">
        <v>499</v>
      </c>
      <c r="I176" s="77" t="s">
        <v>500</v>
      </c>
      <c r="J176" s="27" t="str">
        <f t="shared" si="61"/>
        <v>Oval House: Upstairs Dance Studio</v>
      </c>
      <c r="K176" s="44">
        <f t="shared" si="88"/>
        <v>29.527559100000001</v>
      </c>
      <c r="L176" s="44">
        <f t="shared" si="89"/>
        <v>19.685039400000001</v>
      </c>
      <c r="M176" s="44">
        <f t="shared" si="90"/>
        <v>581.25116426932857</v>
      </c>
      <c r="N176" s="41">
        <v>9</v>
      </c>
      <c r="O176" s="41">
        <v>6</v>
      </c>
      <c r="P176" s="112">
        <f t="shared" si="79"/>
        <v>54</v>
      </c>
      <c r="Q176" s="77" t="s">
        <v>28</v>
      </c>
      <c r="R176" s="41" t="s">
        <v>28</v>
      </c>
      <c r="S176" s="41" t="s">
        <v>28</v>
      </c>
      <c r="T176" s="41" t="s">
        <v>28</v>
      </c>
      <c r="U176" s="41" t="s">
        <v>14</v>
      </c>
      <c r="V176" s="94" t="s">
        <v>28</v>
      </c>
      <c r="W176" s="84">
        <f>X176/8</f>
        <v>18.75</v>
      </c>
      <c r="X176" s="36">
        <v>150</v>
      </c>
      <c r="Y176" s="36">
        <v>700</v>
      </c>
      <c r="Z176" s="33">
        <f t="shared" si="91"/>
        <v>0.34722222222222221</v>
      </c>
      <c r="AA176" s="37">
        <f t="shared" si="92"/>
        <v>2.7777777777777777</v>
      </c>
      <c r="AB176" s="70">
        <f t="shared" si="93"/>
        <v>12.962962962962964</v>
      </c>
      <c r="AC176" s="73">
        <f>W176-'Headline Stats'!$B$6</f>
        <v>-10.71586538461538</v>
      </c>
      <c r="AD176" s="34">
        <f>X176-'Headline Stats'!$B$7</f>
        <v>-74.690675241157521</v>
      </c>
      <c r="AE176" s="34">
        <f>Y176-'Headline Stats'!$B$8</f>
        <v>-385.80322580645156</v>
      </c>
      <c r="AF176" s="34">
        <f>Z176-'Headline Stats'!$B$13</f>
        <v>-0.10668505774270859</v>
      </c>
      <c r="AG176" s="34">
        <f>AA176-'Headline Stats'!$B$14</f>
        <v>-0.56289599383764299</v>
      </c>
      <c r="AH176" s="69">
        <f>AB176-'Headline Stats'!$B$15</f>
        <v>-3.1966415155515033</v>
      </c>
      <c r="AI176" s="77" t="s">
        <v>503</v>
      </c>
    </row>
    <row r="177" spans="1:35" s="9" customFormat="1" x14ac:dyDescent="0.25">
      <c r="A177" s="41" t="s">
        <v>493</v>
      </c>
      <c r="B177" s="41" t="s">
        <v>494</v>
      </c>
      <c r="C177" s="41" t="s">
        <v>495</v>
      </c>
      <c r="D177" s="27"/>
      <c r="E177" s="54" t="s">
        <v>496</v>
      </c>
      <c r="F177" s="26" t="s">
        <v>497</v>
      </c>
      <c r="G177" s="26" t="s">
        <v>498</v>
      </c>
      <c r="H177" s="103" t="s">
        <v>499</v>
      </c>
      <c r="I177" s="77" t="s">
        <v>501</v>
      </c>
      <c r="J177" s="27" t="str">
        <f t="shared" si="61"/>
        <v>Oval House: Downstairs Dance Studio</v>
      </c>
      <c r="K177" s="44">
        <f t="shared" si="88"/>
        <v>22.965879300000001</v>
      </c>
      <c r="L177" s="44">
        <f t="shared" si="89"/>
        <v>22.965879300000001</v>
      </c>
      <c r="M177" s="44">
        <f t="shared" si="90"/>
        <v>527.43161202216857</v>
      </c>
      <c r="N177" s="41">
        <v>7</v>
      </c>
      <c r="O177" s="41">
        <v>7</v>
      </c>
      <c r="P177" s="112">
        <f t="shared" si="79"/>
        <v>49</v>
      </c>
      <c r="Q177" s="77" t="s">
        <v>28</v>
      </c>
      <c r="R177" s="41" t="s">
        <v>28</v>
      </c>
      <c r="S177" s="41" t="s">
        <v>28</v>
      </c>
      <c r="T177" s="41" t="s">
        <v>28</v>
      </c>
      <c r="U177" s="41" t="s">
        <v>14</v>
      </c>
      <c r="V177" s="94" t="s">
        <v>14</v>
      </c>
      <c r="W177" s="84">
        <f>X177/8</f>
        <v>16.25</v>
      </c>
      <c r="X177" s="36">
        <v>130</v>
      </c>
      <c r="Y177" s="36">
        <v>600</v>
      </c>
      <c r="Z177" s="33">
        <f t="shared" si="91"/>
        <v>0.33163265306122447</v>
      </c>
      <c r="AA177" s="37">
        <f t="shared" si="92"/>
        <v>2.6530612244897958</v>
      </c>
      <c r="AB177" s="70">
        <f t="shared" si="93"/>
        <v>12.244897959183673</v>
      </c>
      <c r="AC177" s="73">
        <f>W177-'Headline Stats'!$B$6</f>
        <v>-13.21586538461538</v>
      </c>
      <c r="AD177" s="34">
        <f>X177-'Headline Stats'!$B$7</f>
        <v>-94.690675241157521</v>
      </c>
      <c r="AE177" s="34">
        <f>Y177-'Headline Stats'!$B$8</f>
        <v>-485.80322580645156</v>
      </c>
      <c r="AF177" s="34">
        <f>Z177-'Headline Stats'!$B$13</f>
        <v>-0.12227462690370633</v>
      </c>
      <c r="AG177" s="34">
        <f>AA177-'Headline Stats'!$B$14</f>
        <v>-0.68761254712562492</v>
      </c>
      <c r="AH177" s="69">
        <f>AB177-'Headline Stats'!$B$15</f>
        <v>-3.9147065193307942</v>
      </c>
      <c r="AI177" s="77" t="s">
        <v>503</v>
      </c>
    </row>
    <row r="178" spans="1:35" s="9" customFormat="1" x14ac:dyDescent="0.25">
      <c r="A178" s="41" t="s">
        <v>493</v>
      </c>
      <c r="B178" s="41" t="s">
        <v>494</v>
      </c>
      <c r="C178" s="41" t="s">
        <v>495</v>
      </c>
      <c r="D178" s="27"/>
      <c r="E178" s="54" t="s">
        <v>496</v>
      </c>
      <c r="F178" s="26" t="s">
        <v>497</v>
      </c>
      <c r="G178" s="26" t="s">
        <v>498</v>
      </c>
      <c r="H178" s="103" t="s">
        <v>499</v>
      </c>
      <c r="I178" s="77" t="s">
        <v>502</v>
      </c>
      <c r="J178" s="27" t="str">
        <f t="shared" si="61"/>
        <v>Oval House: Red Studio</v>
      </c>
      <c r="K178" s="44">
        <f t="shared" si="88"/>
        <v>18.700787430000002</v>
      </c>
      <c r="L178" s="44">
        <f t="shared" si="89"/>
        <v>16.404199500000001</v>
      </c>
      <c r="M178" s="44">
        <f t="shared" si="90"/>
        <v>306.77144780881235</v>
      </c>
      <c r="N178" s="41">
        <v>5.7</v>
      </c>
      <c r="O178" s="41">
        <v>5</v>
      </c>
      <c r="P178" s="112">
        <f t="shared" si="79"/>
        <v>28.5</v>
      </c>
      <c r="Q178" s="77" t="s">
        <v>28</v>
      </c>
      <c r="R178" s="41" t="s">
        <v>28</v>
      </c>
      <c r="S178" s="41" t="s">
        <v>28</v>
      </c>
      <c r="T178" s="41" t="s">
        <v>28</v>
      </c>
      <c r="U178" s="41" t="s">
        <v>28</v>
      </c>
      <c r="V178" s="94" t="s">
        <v>28</v>
      </c>
      <c r="W178" s="84">
        <f>X178/8</f>
        <v>12.5</v>
      </c>
      <c r="X178" s="36">
        <v>100</v>
      </c>
      <c r="Y178" s="36">
        <v>450</v>
      </c>
      <c r="Z178" s="33">
        <f t="shared" si="91"/>
        <v>0.43859649122807015</v>
      </c>
      <c r="AA178" s="37">
        <f t="shared" si="92"/>
        <v>3.5087719298245612</v>
      </c>
      <c r="AB178" s="70">
        <f t="shared" si="93"/>
        <v>15.789473684210526</v>
      </c>
      <c r="AC178" s="73">
        <f>W178-'Headline Stats'!$B$6</f>
        <v>-16.96586538461538</v>
      </c>
      <c r="AD178" s="34">
        <f>X178-'Headline Stats'!$B$7</f>
        <v>-124.69067524115752</v>
      </c>
      <c r="AE178" s="34">
        <f>Y178-'Headline Stats'!$B$8</f>
        <v>-635.80322580645156</v>
      </c>
      <c r="AF178" s="34">
        <f>Z178-'Headline Stats'!$B$13</f>
        <v>-1.5310788736860648E-2</v>
      </c>
      <c r="AG178" s="34">
        <f>AA178-'Headline Stats'!$B$14</f>
        <v>0.16809815820914054</v>
      </c>
      <c r="AH178" s="69">
        <f>AB178-'Headline Stats'!$B$15</f>
        <v>-0.37013079430394136</v>
      </c>
      <c r="AI178" s="77" t="s">
        <v>503</v>
      </c>
    </row>
    <row r="179" spans="1:35" s="9" customFormat="1" x14ac:dyDescent="0.25">
      <c r="A179" s="21" t="s">
        <v>800</v>
      </c>
      <c r="B179" s="21" t="s">
        <v>804</v>
      </c>
      <c r="C179" s="22" t="s">
        <v>805</v>
      </c>
      <c r="D179" s="23"/>
      <c r="E179" s="24" t="s">
        <v>802</v>
      </c>
      <c r="F179" s="26" t="s">
        <v>803</v>
      </c>
      <c r="G179" s="26" t="s">
        <v>801</v>
      </c>
      <c r="H179" s="102" t="s">
        <v>24</v>
      </c>
      <c r="I179" s="75" t="s">
        <v>806</v>
      </c>
      <c r="J179" s="27" t="str">
        <f t="shared" si="61"/>
        <v>Paddington Arts Centre: Pyramid Room</v>
      </c>
      <c r="K179" s="28">
        <f t="shared" si="88"/>
        <v>30.183727080000001</v>
      </c>
      <c r="L179" s="28">
        <f t="shared" si="89"/>
        <v>29.855643090000001</v>
      </c>
      <c r="M179" s="29">
        <f t="shared" si="90"/>
        <v>901.15458282644795</v>
      </c>
      <c r="N179" s="23">
        <v>9.1999999999999993</v>
      </c>
      <c r="O179" s="23">
        <v>9.1</v>
      </c>
      <c r="P179" s="111">
        <f t="shared" si="79"/>
        <v>83.719999999999985</v>
      </c>
      <c r="Q179" s="75" t="s">
        <v>28</v>
      </c>
      <c r="R179" s="23" t="s">
        <v>28</v>
      </c>
      <c r="S179" s="23" t="s">
        <v>28</v>
      </c>
      <c r="T179" s="23" t="s">
        <v>28</v>
      </c>
      <c r="U179" s="23" t="s">
        <v>28</v>
      </c>
      <c r="V179" s="95" t="s">
        <v>28</v>
      </c>
      <c r="W179" s="87">
        <v>30</v>
      </c>
      <c r="X179" s="50">
        <f>W179*8</f>
        <v>240</v>
      </c>
      <c r="Y179" s="50">
        <f>X179*5</f>
        <v>1200</v>
      </c>
      <c r="Z179" s="33">
        <f t="shared" si="91"/>
        <v>0.35833731485905407</v>
      </c>
      <c r="AA179" s="33">
        <f t="shared" si="92"/>
        <v>2.8666985188724325</v>
      </c>
      <c r="AB179" s="69">
        <f t="shared" si="93"/>
        <v>14.333492594362163</v>
      </c>
      <c r="AC179" s="73">
        <f>W179-'Headline Stats'!$B$6</f>
        <v>0.53413461538461959</v>
      </c>
      <c r="AD179" s="34">
        <f>X179-'Headline Stats'!$B$7</f>
        <v>15.309324758842479</v>
      </c>
      <c r="AE179" s="34">
        <f>Y179-'Headline Stats'!$B$8</f>
        <v>114.19677419354844</v>
      </c>
      <c r="AF179" s="34">
        <f>Z179-'Headline Stats'!$B$13</f>
        <v>-9.5569965105876731E-2</v>
      </c>
      <c r="AG179" s="34">
        <f>AA179-'Headline Stats'!$B$14</f>
        <v>-0.47397525274298813</v>
      </c>
      <c r="AH179" s="69">
        <f>AB179-'Headline Stats'!$B$15</f>
        <v>-1.8261118841523043</v>
      </c>
      <c r="AI179" s="75" t="s">
        <v>603</v>
      </c>
    </row>
    <row r="180" spans="1:35" s="9" customFormat="1" x14ac:dyDescent="0.25">
      <c r="A180" s="21" t="s">
        <v>800</v>
      </c>
      <c r="B180" s="21" t="s">
        <v>804</v>
      </c>
      <c r="C180" s="22" t="s">
        <v>805</v>
      </c>
      <c r="D180" s="23"/>
      <c r="E180" s="24" t="s">
        <v>802</v>
      </c>
      <c r="F180" s="26" t="s">
        <v>803</v>
      </c>
      <c r="G180" s="26" t="s">
        <v>801</v>
      </c>
      <c r="H180" s="102" t="s">
        <v>24</v>
      </c>
      <c r="I180" s="75" t="s">
        <v>188</v>
      </c>
      <c r="J180" s="27" t="str">
        <f t="shared" si="61"/>
        <v>Paddington Arts Centre: Dance Studio</v>
      </c>
      <c r="K180" s="28">
        <f t="shared" si="88"/>
        <v>31.16797905</v>
      </c>
      <c r="L180" s="28">
        <f t="shared" si="89"/>
        <v>27.887139150000003</v>
      </c>
      <c r="M180" s="29">
        <f t="shared" si="90"/>
        <v>869.18576879163493</v>
      </c>
      <c r="N180" s="23">
        <v>9.5</v>
      </c>
      <c r="O180" s="23">
        <v>8.5</v>
      </c>
      <c r="P180" s="111">
        <f t="shared" si="79"/>
        <v>80.75</v>
      </c>
      <c r="Q180" s="75" t="s">
        <v>28</v>
      </c>
      <c r="R180" s="23" t="s">
        <v>28</v>
      </c>
      <c r="S180" s="23" t="s">
        <v>14</v>
      </c>
      <c r="T180" s="23" t="s">
        <v>28</v>
      </c>
      <c r="U180" s="23" t="s">
        <v>14</v>
      </c>
      <c r="V180" s="95" t="s">
        <v>28</v>
      </c>
      <c r="W180" s="87">
        <v>24</v>
      </c>
      <c r="X180" s="32">
        <v>175</v>
      </c>
      <c r="Y180" s="32">
        <v>800</v>
      </c>
      <c r="Z180" s="33">
        <f t="shared" si="91"/>
        <v>0.29721362229102166</v>
      </c>
      <c r="AA180" s="33">
        <f t="shared" si="92"/>
        <v>2.1671826625386998</v>
      </c>
      <c r="AB180" s="69">
        <f t="shared" si="93"/>
        <v>9.9071207430340564</v>
      </c>
      <c r="AC180" s="73">
        <f>W180-'Headline Stats'!$B$6</f>
        <v>-5.4658653846153804</v>
      </c>
      <c r="AD180" s="34">
        <f>X180-'Headline Stats'!$B$7</f>
        <v>-49.690675241157521</v>
      </c>
      <c r="AE180" s="34">
        <f>Y180-'Headline Stats'!$B$8</f>
        <v>-285.80322580645156</v>
      </c>
      <c r="AF180" s="34">
        <f>Z180-'Headline Stats'!$B$13</f>
        <v>-0.15669365767390914</v>
      </c>
      <c r="AG180" s="34">
        <f>AA180-'Headline Stats'!$B$14</f>
        <v>-1.1734911090767208</v>
      </c>
      <c r="AH180" s="69">
        <f>AB180-'Headline Stats'!$B$15</f>
        <v>-6.2524837354804106</v>
      </c>
      <c r="AI180" s="75" t="s">
        <v>603</v>
      </c>
    </row>
    <row r="181" spans="1:35" s="9" customFormat="1" x14ac:dyDescent="0.25">
      <c r="A181" s="21" t="s">
        <v>800</v>
      </c>
      <c r="B181" s="21" t="s">
        <v>804</v>
      </c>
      <c r="C181" s="22" t="s">
        <v>805</v>
      </c>
      <c r="D181" s="23"/>
      <c r="E181" s="24" t="s">
        <v>802</v>
      </c>
      <c r="F181" s="26" t="s">
        <v>803</v>
      </c>
      <c r="G181" s="26" t="s">
        <v>801</v>
      </c>
      <c r="H181" s="102" t="s">
        <v>24</v>
      </c>
      <c r="I181" s="75" t="s">
        <v>223</v>
      </c>
      <c r="J181" s="27" t="str">
        <f t="shared" si="61"/>
        <v>Paddington Arts Centre: Green Room</v>
      </c>
      <c r="K181" s="28">
        <f t="shared" si="88"/>
        <v>24.606299249999999</v>
      </c>
      <c r="L181" s="28">
        <f t="shared" si="89"/>
        <v>12.303149625</v>
      </c>
      <c r="M181" s="29">
        <f t="shared" si="90"/>
        <v>302.73498139027527</v>
      </c>
      <c r="N181" s="23">
        <v>7.5</v>
      </c>
      <c r="O181" s="23">
        <v>3.75</v>
      </c>
      <c r="P181" s="111">
        <f t="shared" si="79"/>
        <v>28.125</v>
      </c>
      <c r="Q181" s="75" t="s">
        <v>28</v>
      </c>
      <c r="R181" s="23" t="s">
        <v>28</v>
      </c>
      <c r="S181" s="23" t="s">
        <v>28</v>
      </c>
      <c r="T181" s="23" t="s">
        <v>28</v>
      </c>
      <c r="U181" s="23" t="s">
        <v>28</v>
      </c>
      <c r="V181" s="95" t="s">
        <v>28</v>
      </c>
      <c r="W181" s="87">
        <v>24.5</v>
      </c>
      <c r="X181" s="50">
        <f>W181*8</f>
        <v>196</v>
      </c>
      <c r="Y181" s="50">
        <f>X181*5</f>
        <v>980</v>
      </c>
      <c r="Z181" s="33">
        <f t="shared" si="91"/>
        <v>0.87111111111111106</v>
      </c>
      <c r="AA181" s="33">
        <f t="shared" si="92"/>
        <v>6.9688888888888885</v>
      </c>
      <c r="AB181" s="69">
        <f t="shared" si="93"/>
        <v>34.844444444444441</v>
      </c>
      <c r="AC181" s="73">
        <f>W181-'Headline Stats'!$B$6</f>
        <v>-4.9658653846153804</v>
      </c>
      <c r="AD181" s="34">
        <f>X181-'Headline Stats'!$B$7</f>
        <v>-28.690675241157521</v>
      </c>
      <c r="AE181" s="34">
        <f>Y181-'Headline Stats'!$B$8</f>
        <v>-105.80322580645156</v>
      </c>
      <c r="AF181" s="34">
        <f>Z181-'Headline Stats'!$B$13</f>
        <v>0.41720383114618026</v>
      </c>
      <c r="AG181" s="34">
        <f>AA181-'Headline Stats'!$B$14</f>
        <v>3.6282151172734678</v>
      </c>
      <c r="AH181" s="69">
        <f>AB181-'Headline Stats'!$B$15</f>
        <v>18.684839965929974</v>
      </c>
      <c r="AI181" s="75" t="s">
        <v>603</v>
      </c>
    </row>
    <row r="182" spans="1:35" s="9" customFormat="1" x14ac:dyDescent="0.25">
      <c r="A182" s="21" t="s">
        <v>800</v>
      </c>
      <c r="B182" s="21" t="s">
        <v>804</v>
      </c>
      <c r="C182" s="22" t="s">
        <v>805</v>
      </c>
      <c r="D182" s="23"/>
      <c r="E182" s="24" t="s">
        <v>802</v>
      </c>
      <c r="F182" s="26" t="s">
        <v>803</v>
      </c>
      <c r="G182" s="26" t="s">
        <v>801</v>
      </c>
      <c r="H182" s="102" t="s">
        <v>24</v>
      </c>
      <c r="I182" s="75" t="s">
        <v>197</v>
      </c>
      <c r="J182" s="27" t="str">
        <f t="shared" si="61"/>
        <v>Paddington Arts Centre: Main Hall</v>
      </c>
      <c r="K182" s="28">
        <f t="shared" si="88"/>
        <v>47.244094560000001</v>
      </c>
      <c r="L182" s="28">
        <f t="shared" si="89"/>
        <v>45.931758600000002</v>
      </c>
      <c r="M182" s="29">
        <f t="shared" si="90"/>
        <v>2170.0043466054935</v>
      </c>
      <c r="N182" s="23">
        <v>14.4</v>
      </c>
      <c r="O182" s="23">
        <v>14</v>
      </c>
      <c r="P182" s="111">
        <f t="shared" si="79"/>
        <v>201.6</v>
      </c>
      <c r="Q182" s="75" t="s">
        <v>28</v>
      </c>
      <c r="R182" s="23" t="s">
        <v>28</v>
      </c>
      <c r="S182" s="23" t="s">
        <v>14</v>
      </c>
      <c r="T182" s="23" t="s">
        <v>14</v>
      </c>
      <c r="U182" s="23" t="s">
        <v>28</v>
      </c>
      <c r="V182" s="95" t="s">
        <v>28</v>
      </c>
      <c r="W182" s="87">
        <v>52.5</v>
      </c>
      <c r="X182" s="50">
        <f>W182*8</f>
        <v>420</v>
      </c>
      <c r="Y182" s="50">
        <f>X182*5</f>
        <v>2100</v>
      </c>
      <c r="Z182" s="33">
        <f t="shared" si="91"/>
        <v>0.26041666666666669</v>
      </c>
      <c r="AA182" s="33">
        <f t="shared" si="92"/>
        <v>2.0833333333333335</v>
      </c>
      <c r="AB182" s="69">
        <f t="shared" si="93"/>
        <v>10.416666666666666</v>
      </c>
      <c r="AC182" s="73">
        <f>W182-'Headline Stats'!$B$6</f>
        <v>23.03413461538462</v>
      </c>
      <c r="AD182" s="34">
        <f>X182-'Headline Stats'!$B$7</f>
        <v>195.30932475884248</v>
      </c>
      <c r="AE182" s="34">
        <f>Y182-'Headline Stats'!$B$8</f>
        <v>1014.1967741935484</v>
      </c>
      <c r="AF182" s="34">
        <f>Z182-'Headline Stats'!$B$13</f>
        <v>-0.19349061329826411</v>
      </c>
      <c r="AG182" s="34">
        <f>AA182-'Headline Stats'!$B$14</f>
        <v>-1.2573404382820872</v>
      </c>
      <c r="AH182" s="69">
        <f>AB182-'Headline Stats'!$B$15</f>
        <v>-5.7429378118478009</v>
      </c>
      <c r="AI182" s="75" t="s">
        <v>603</v>
      </c>
    </row>
    <row r="183" spans="1:35" s="9" customFormat="1" x14ac:dyDescent="0.25">
      <c r="A183" s="41" t="s">
        <v>504</v>
      </c>
      <c r="B183" s="41" t="s">
        <v>505</v>
      </c>
      <c r="C183" s="41" t="s">
        <v>506</v>
      </c>
      <c r="D183" s="27"/>
      <c r="E183" s="54" t="s">
        <v>507</v>
      </c>
      <c r="F183" s="26" t="s">
        <v>508</v>
      </c>
      <c r="G183" s="26" t="s">
        <v>509</v>
      </c>
      <c r="H183" s="103" t="s">
        <v>72</v>
      </c>
      <c r="I183" s="77" t="s">
        <v>386</v>
      </c>
      <c r="J183" s="27" t="str">
        <f t="shared" ref="J183:J242" si="94">A183&amp;": "&amp;I183</f>
        <v>Paines Plough: Rehearsal Room</v>
      </c>
      <c r="K183" s="27">
        <v>20</v>
      </c>
      <c r="L183" s="27">
        <v>15</v>
      </c>
      <c r="M183" s="44">
        <f t="shared" si="90"/>
        <v>300</v>
      </c>
      <c r="N183" s="44">
        <f>K183*0.3048</f>
        <v>6.0960000000000001</v>
      </c>
      <c r="O183" s="44">
        <f>L183*0.3048</f>
        <v>4.5720000000000001</v>
      </c>
      <c r="P183" s="112">
        <f t="shared" si="79"/>
        <v>27.870912000000001</v>
      </c>
      <c r="Q183" s="77" t="s">
        <v>14</v>
      </c>
      <c r="R183" s="41" t="s">
        <v>28</v>
      </c>
      <c r="S183" s="41" t="s">
        <v>28</v>
      </c>
      <c r="T183" s="41" t="s">
        <v>28</v>
      </c>
      <c r="U183" s="41" t="s">
        <v>28</v>
      </c>
      <c r="V183" s="94" t="s">
        <v>28</v>
      </c>
      <c r="W183" s="84">
        <f>X183/8</f>
        <v>14.375</v>
      </c>
      <c r="X183" s="36">
        <v>115</v>
      </c>
      <c r="Y183" s="36">
        <v>500</v>
      </c>
      <c r="Z183" s="33">
        <f t="shared" si="91"/>
        <v>0.51577070746734088</v>
      </c>
      <c r="AA183" s="37">
        <f t="shared" si="92"/>
        <v>4.1261656597387271</v>
      </c>
      <c r="AB183" s="70">
        <f t="shared" si="93"/>
        <v>17.939850694516203</v>
      </c>
      <c r="AC183" s="73">
        <f>W183-'Headline Stats'!$B$6</f>
        <v>-15.09086538461538</v>
      </c>
      <c r="AD183" s="34">
        <f>X183-'Headline Stats'!$B$7</f>
        <v>-109.69067524115752</v>
      </c>
      <c r="AE183" s="34">
        <f>Y183-'Headline Stats'!$B$8</f>
        <v>-585.80322580645156</v>
      </c>
      <c r="AF183" s="34">
        <f>Z183-'Headline Stats'!$B$13</f>
        <v>6.1863427502410084E-2</v>
      </c>
      <c r="AG183" s="34">
        <f>AA183-'Headline Stats'!$B$14</f>
        <v>0.78549188812330639</v>
      </c>
      <c r="AH183" s="69">
        <f>AB183-'Headline Stats'!$B$15</f>
        <v>1.7802462160017356</v>
      </c>
      <c r="AI183" s="77" t="s">
        <v>603</v>
      </c>
    </row>
    <row r="184" spans="1:35" s="9" customFormat="1" x14ac:dyDescent="0.25">
      <c r="A184" s="21" t="s">
        <v>791</v>
      </c>
      <c r="B184" s="21" t="s">
        <v>792</v>
      </c>
      <c r="C184" s="22" t="s">
        <v>793</v>
      </c>
      <c r="D184" s="23"/>
      <c r="E184" s="24" t="s">
        <v>794</v>
      </c>
      <c r="F184" s="23" t="s">
        <v>795</v>
      </c>
      <c r="G184" s="26" t="s">
        <v>796</v>
      </c>
      <c r="H184" s="102" t="s">
        <v>275</v>
      </c>
      <c r="I184" s="75" t="s">
        <v>797</v>
      </c>
      <c r="J184" s="27" t="str">
        <f t="shared" si="94"/>
        <v>Pembroke House Hall: Hall A</v>
      </c>
      <c r="K184" s="28">
        <f t="shared" ref="K184:K199" si="95">N184*3.2808399</f>
        <v>39.370078800000002</v>
      </c>
      <c r="L184" s="28">
        <f t="shared" ref="L184:L199" si="96">O184*3.2808399</f>
        <v>39.370078800000002</v>
      </c>
      <c r="M184" s="29">
        <f t="shared" si="90"/>
        <v>1550.0031047182097</v>
      </c>
      <c r="N184" s="23">
        <v>12</v>
      </c>
      <c r="O184" s="23">
        <v>12</v>
      </c>
      <c r="P184" s="111">
        <f t="shared" si="79"/>
        <v>144</v>
      </c>
      <c r="Q184" s="75" t="s">
        <v>28</v>
      </c>
      <c r="R184" s="23" t="s">
        <v>28</v>
      </c>
      <c r="S184" s="23" t="s">
        <v>28</v>
      </c>
      <c r="T184" s="23" t="s">
        <v>28</v>
      </c>
      <c r="U184" s="23" t="s">
        <v>28</v>
      </c>
      <c r="V184" s="95" t="s">
        <v>28</v>
      </c>
      <c r="W184" s="87">
        <v>45</v>
      </c>
      <c r="X184" s="50">
        <f t="shared" ref="X184:X195" si="97">W184*8</f>
        <v>360</v>
      </c>
      <c r="Y184" s="50">
        <f t="shared" ref="Y184:Y195" si="98">X184*5</f>
        <v>1800</v>
      </c>
      <c r="Z184" s="33">
        <f t="shared" si="91"/>
        <v>0.3125</v>
      </c>
      <c r="AA184" s="37">
        <f t="shared" si="92"/>
        <v>2.5</v>
      </c>
      <c r="AB184" s="70">
        <f t="shared" si="93"/>
        <v>12.5</v>
      </c>
      <c r="AC184" s="73">
        <f>W184-'Headline Stats'!$B$6</f>
        <v>15.53413461538462</v>
      </c>
      <c r="AD184" s="34">
        <f>X184-'Headline Stats'!$B$7</f>
        <v>135.30932475884248</v>
      </c>
      <c r="AE184" s="34">
        <f>Y184-'Headline Stats'!$B$8</f>
        <v>714.19677419354844</v>
      </c>
      <c r="AF184" s="34">
        <f>Z184-'Headline Stats'!$B$13</f>
        <v>-0.1414072799649308</v>
      </c>
      <c r="AG184" s="34">
        <f>AA184-'Headline Stats'!$B$14</f>
        <v>-0.84067377161542067</v>
      </c>
      <c r="AH184" s="69">
        <f>AB184-'Headline Stats'!$B$15</f>
        <v>-3.659604478514467</v>
      </c>
      <c r="AI184" s="75"/>
    </row>
    <row r="185" spans="1:35" s="9" customFormat="1" x14ac:dyDescent="0.25">
      <c r="A185" s="21" t="s">
        <v>791</v>
      </c>
      <c r="B185" s="21" t="s">
        <v>792</v>
      </c>
      <c r="C185" s="22" t="s">
        <v>793</v>
      </c>
      <c r="D185" s="23"/>
      <c r="E185" s="24" t="s">
        <v>794</v>
      </c>
      <c r="F185" s="23" t="s">
        <v>795</v>
      </c>
      <c r="G185" s="26" t="s">
        <v>796</v>
      </c>
      <c r="H185" s="102" t="s">
        <v>275</v>
      </c>
      <c r="I185" s="75" t="s">
        <v>798</v>
      </c>
      <c r="J185" s="27" t="str">
        <f t="shared" si="94"/>
        <v>Pembroke House Hall: Hall B</v>
      </c>
      <c r="K185" s="28">
        <f t="shared" si="95"/>
        <v>39.370078800000002</v>
      </c>
      <c r="L185" s="28">
        <f t="shared" si="96"/>
        <v>49.212598499999999</v>
      </c>
      <c r="M185" s="29">
        <f t="shared" si="90"/>
        <v>1937.5038808977617</v>
      </c>
      <c r="N185" s="23">
        <v>12</v>
      </c>
      <c r="O185" s="23">
        <v>15</v>
      </c>
      <c r="P185" s="111">
        <f t="shared" si="79"/>
        <v>180</v>
      </c>
      <c r="Q185" s="75" t="s">
        <v>28</v>
      </c>
      <c r="R185" s="23" t="s">
        <v>28</v>
      </c>
      <c r="S185" s="23" t="s">
        <v>28</v>
      </c>
      <c r="T185" s="23" t="s">
        <v>28</v>
      </c>
      <c r="U185" s="23" t="s">
        <v>28</v>
      </c>
      <c r="V185" s="95" t="s">
        <v>28</v>
      </c>
      <c r="W185" s="87">
        <v>35</v>
      </c>
      <c r="X185" s="50">
        <f t="shared" si="97"/>
        <v>280</v>
      </c>
      <c r="Y185" s="50">
        <f t="shared" si="98"/>
        <v>1400</v>
      </c>
      <c r="Z185" s="33">
        <f t="shared" si="91"/>
        <v>0.19444444444444445</v>
      </c>
      <c r="AA185" s="37">
        <f t="shared" si="92"/>
        <v>1.5555555555555556</v>
      </c>
      <c r="AB185" s="70">
        <f t="shared" si="93"/>
        <v>7.7777777777777777</v>
      </c>
      <c r="AC185" s="73">
        <f>W185-'Headline Stats'!$B$6</f>
        <v>5.5341346153846196</v>
      </c>
      <c r="AD185" s="34">
        <f>X185-'Headline Stats'!$B$7</f>
        <v>55.309324758842479</v>
      </c>
      <c r="AE185" s="34">
        <f>Y185-'Headline Stats'!$B$8</f>
        <v>314.19677419354844</v>
      </c>
      <c r="AF185" s="34">
        <f>Z185-'Headline Stats'!$B$13</f>
        <v>-0.25946283552048632</v>
      </c>
      <c r="AG185" s="34">
        <f>AA185-'Headline Stats'!$B$14</f>
        <v>-1.7851182160598651</v>
      </c>
      <c r="AH185" s="69">
        <f>AB185-'Headline Stats'!$B$15</f>
        <v>-8.3818267007366885</v>
      </c>
      <c r="AI185" s="75" t="s">
        <v>799</v>
      </c>
    </row>
    <row r="186" spans="1:35" s="9" customFormat="1" x14ac:dyDescent="0.25">
      <c r="A186" s="41" t="s">
        <v>513</v>
      </c>
      <c r="B186" s="27" t="s">
        <v>514</v>
      </c>
      <c r="C186" s="27" t="s">
        <v>515</v>
      </c>
      <c r="D186" s="27"/>
      <c r="E186" s="54" t="s">
        <v>516</v>
      </c>
      <c r="F186" s="27" t="s">
        <v>53</v>
      </c>
      <c r="G186" s="26" t="s">
        <v>517</v>
      </c>
      <c r="H186" s="103" t="s">
        <v>410</v>
      </c>
      <c r="I186" s="76" t="s">
        <v>127</v>
      </c>
      <c r="J186" s="27" t="str">
        <f t="shared" si="94"/>
        <v>Pineapple: Studio 1</v>
      </c>
      <c r="K186" s="44">
        <f t="shared" si="95"/>
        <v>32.808399000000001</v>
      </c>
      <c r="L186" s="44">
        <f t="shared" si="96"/>
        <v>36.089238899999998</v>
      </c>
      <c r="M186" s="44">
        <f t="shared" si="90"/>
        <v>1184.030149437521</v>
      </c>
      <c r="N186" s="27">
        <v>10</v>
      </c>
      <c r="O186" s="27">
        <v>11</v>
      </c>
      <c r="P186" s="112">
        <f t="shared" si="79"/>
        <v>110</v>
      </c>
      <c r="Q186" s="76" t="s">
        <v>28</v>
      </c>
      <c r="R186" s="27" t="s">
        <v>28</v>
      </c>
      <c r="S186" s="27" t="s">
        <v>14</v>
      </c>
      <c r="T186" s="27" t="s">
        <v>28</v>
      </c>
      <c r="U186" s="27" t="s">
        <v>14</v>
      </c>
      <c r="V186" s="93" t="s">
        <v>14</v>
      </c>
      <c r="W186" s="85">
        <v>42</v>
      </c>
      <c r="X186" s="40">
        <f t="shared" si="97"/>
        <v>336</v>
      </c>
      <c r="Y186" s="40">
        <f t="shared" si="98"/>
        <v>1680</v>
      </c>
      <c r="Z186" s="45">
        <f t="shared" si="91"/>
        <v>0.38181818181818183</v>
      </c>
      <c r="AA186" s="37">
        <f t="shared" si="92"/>
        <v>3.0545454545454547</v>
      </c>
      <c r="AB186" s="70">
        <f t="shared" si="93"/>
        <v>15.272727272727273</v>
      </c>
      <c r="AC186" s="73">
        <f>W186-'Headline Stats'!$B$6</f>
        <v>12.53413461538462</v>
      </c>
      <c r="AD186" s="34">
        <f>X186-'Headline Stats'!$B$7</f>
        <v>111.30932475884248</v>
      </c>
      <c r="AE186" s="34">
        <f>Y186-'Headline Stats'!$B$8</f>
        <v>594.19677419354844</v>
      </c>
      <c r="AF186" s="34">
        <f>Z186-'Headline Stats'!$B$13</f>
        <v>-7.2089098146748964E-2</v>
      </c>
      <c r="AG186" s="34">
        <f>AA186-'Headline Stats'!$B$14</f>
        <v>-0.286128317069966</v>
      </c>
      <c r="AH186" s="69">
        <f>AB186-'Headline Stats'!$B$15</f>
        <v>-0.88687720578719365</v>
      </c>
      <c r="AI186" s="76" t="s">
        <v>603</v>
      </c>
    </row>
    <row r="187" spans="1:35" s="9" customFormat="1" x14ac:dyDescent="0.25">
      <c r="A187" s="41" t="s">
        <v>513</v>
      </c>
      <c r="B187" s="27" t="s">
        <v>514</v>
      </c>
      <c r="C187" s="27" t="s">
        <v>515</v>
      </c>
      <c r="D187" s="27"/>
      <c r="E187" s="54" t="s">
        <v>516</v>
      </c>
      <c r="F187" s="27" t="s">
        <v>53</v>
      </c>
      <c r="G187" s="26" t="s">
        <v>517</v>
      </c>
      <c r="H187" s="103" t="s">
        <v>410</v>
      </c>
      <c r="I187" s="76" t="s">
        <v>128</v>
      </c>
      <c r="J187" s="27" t="str">
        <f t="shared" si="94"/>
        <v>Pineapple: Studio 2</v>
      </c>
      <c r="K187" s="44">
        <f t="shared" si="95"/>
        <v>36.089238899999998</v>
      </c>
      <c r="L187" s="44">
        <f t="shared" si="96"/>
        <v>19.685039400000001</v>
      </c>
      <c r="M187" s="44">
        <f t="shared" si="90"/>
        <v>710.41808966251267</v>
      </c>
      <c r="N187" s="27">
        <v>11</v>
      </c>
      <c r="O187" s="27">
        <v>6</v>
      </c>
      <c r="P187" s="112">
        <f t="shared" si="79"/>
        <v>66</v>
      </c>
      <c r="Q187" s="76" t="s">
        <v>28</v>
      </c>
      <c r="R187" s="27" t="s">
        <v>28</v>
      </c>
      <c r="S187" s="27" t="s">
        <v>14</v>
      </c>
      <c r="T187" s="27" t="s">
        <v>28</v>
      </c>
      <c r="U187" s="27" t="s">
        <v>14</v>
      </c>
      <c r="V187" s="93" t="s">
        <v>14</v>
      </c>
      <c r="W187" s="85">
        <v>35</v>
      </c>
      <c r="X187" s="40">
        <f t="shared" si="97"/>
        <v>280</v>
      </c>
      <c r="Y187" s="40">
        <f t="shared" si="98"/>
        <v>1400</v>
      </c>
      <c r="Z187" s="45">
        <f t="shared" si="91"/>
        <v>0.53030303030303028</v>
      </c>
      <c r="AA187" s="37">
        <f t="shared" si="92"/>
        <v>4.2424242424242422</v>
      </c>
      <c r="AB187" s="70">
        <f t="shared" si="93"/>
        <v>21.212121212121211</v>
      </c>
      <c r="AC187" s="73">
        <f>W187-'Headline Stats'!$B$6</f>
        <v>5.5341346153846196</v>
      </c>
      <c r="AD187" s="34">
        <f>X187-'Headline Stats'!$B$7</f>
        <v>55.309324758842479</v>
      </c>
      <c r="AE187" s="34">
        <f>Y187-'Headline Stats'!$B$8</f>
        <v>314.19677419354844</v>
      </c>
      <c r="AF187" s="34">
        <f>Z187-'Headline Stats'!$B$13</f>
        <v>7.6395750338099477E-2</v>
      </c>
      <c r="AG187" s="34">
        <f>AA187-'Headline Stats'!$B$14</f>
        <v>0.90175047080882154</v>
      </c>
      <c r="AH187" s="69">
        <f>AB187-'Headline Stats'!$B$15</f>
        <v>5.052516733606744</v>
      </c>
      <c r="AI187" s="76" t="s">
        <v>603</v>
      </c>
    </row>
    <row r="188" spans="1:35" s="9" customFormat="1" x14ac:dyDescent="0.25">
      <c r="A188" s="41" t="s">
        <v>513</v>
      </c>
      <c r="B188" s="27" t="s">
        <v>514</v>
      </c>
      <c r="C188" s="27" t="s">
        <v>515</v>
      </c>
      <c r="D188" s="27"/>
      <c r="E188" s="54" t="s">
        <v>516</v>
      </c>
      <c r="F188" s="27" t="s">
        <v>53</v>
      </c>
      <c r="G188" s="26" t="s">
        <v>517</v>
      </c>
      <c r="H188" s="103" t="s">
        <v>410</v>
      </c>
      <c r="I188" s="76" t="s">
        <v>117</v>
      </c>
      <c r="J188" s="27" t="str">
        <f t="shared" si="94"/>
        <v>Pineapple: Studio 5</v>
      </c>
      <c r="K188" s="44">
        <f t="shared" si="95"/>
        <v>19.685039400000001</v>
      </c>
      <c r="L188" s="44">
        <f t="shared" si="96"/>
        <v>26.246719200000001</v>
      </c>
      <c r="M188" s="44">
        <f t="shared" si="90"/>
        <v>516.66770157273652</v>
      </c>
      <c r="N188" s="27">
        <v>6</v>
      </c>
      <c r="O188" s="27">
        <v>8</v>
      </c>
      <c r="P188" s="112">
        <f t="shared" si="79"/>
        <v>48</v>
      </c>
      <c r="Q188" s="76" t="s">
        <v>28</v>
      </c>
      <c r="R188" s="27" t="s">
        <v>28</v>
      </c>
      <c r="S188" s="27" t="s">
        <v>14</v>
      </c>
      <c r="T188" s="27" t="s">
        <v>28</v>
      </c>
      <c r="U188" s="27" t="s">
        <v>14</v>
      </c>
      <c r="V188" s="93" t="s">
        <v>14</v>
      </c>
      <c r="W188" s="85">
        <v>28</v>
      </c>
      <c r="X188" s="40">
        <f t="shared" si="97"/>
        <v>224</v>
      </c>
      <c r="Y188" s="40">
        <f t="shared" si="98"/>
        <v>1120</v>
      </c>
      <c r="Z188" s="45">
        <f t="shared" si="91"/>
        <v>0.58333333333333337</v>
      </c>
      <c r="AA188" s="37">
        <f t="shared" si="92"/>
        <v>4.666666666666667</v>
      </c>
      <c r="AB188" s="70">
        <f t="shared" si="93"/>
        <v>23.333333333333332</v>
      </c>
      <c r="AC188" s="73">
        <f>W188-'Headline Stats'!$B$6</f>
        <v>-1.4658653846153804</v>
      </c>
      <c r="AD188" s="34">
        <f>X188-'Headline Stats'!$B$7</f>
        <v>-0.69067524115752121</v>
      </c>
      <c r="AE188" s="34">
        <f>Y188-'Headline Stats'!$B$8</f>
        <v>34.196774193548436</v>
      </c>
      <c r="AF188" s="34">
        <f>Z188-'Headline Stats'!$B$13</f>
        <v>0.12942605336840257</v>
      </c>
      <c r="AG188" s="34">
        <f>AA188-'Headline Stats'!$B$14</f>
        <v>1.3259928950512463</v>
      </c>
      <c r="AH188" s="69">
        <f>AB188-'Headline Stats'!$B$15</f>
        <v>7.1737288548188651</v>
      </c>
      <c r="AI188" s="76" t="s">
        <v>603</v>
      </c>
    </row>
    <row r="189" spans="1:35" s="9" customFormat="1" x14ac:dyDescent="0.25">
      <c r="A189" s="41" t="s">
        <v>513</v>
      </c>
      <c r="B189" s="27" t="s">
        <v>514</v>
      </c>
      <c r="C189" s="27" t="s">
        <v>515</v>
      </c>
      <c r="D189" s="27"/>
      <c r="E189" s="54" t="s">
        <v>516</v>
      </c>
      <c r="F189" s="27" t="s">
        <v>53</v>
      </c>
      <c r="G189" s="26" t="s">
        <v>517</v>
      </c>
      <c r="H189" s="103" t="s">
        <v>410</v>
      </c>
      <c r="I189" s="76" t="s">
        <v>247</v>
      </c>
      <c r="J189" s="27" t="str">
        <f t="shared" si="94"/>
        <v>Pineapple: Studio 6</v>
      </c>
      <c r="K189" s="44">
        <f t="shared" si="95"/>
        <v>19.685039400000001</v>
      </c>
      <c r="L189" s="44">
        <f t="shared" si="96"/>
        <v>26.246719200000001</v>
      </c>
      <c r="M189" s="44">
        <f t="shared" si="90"/>
        <v>516.66770157273652</v>
      </c>
      <c r="N189" s="27">
        <v>6</v>
      </c>
      <c r="O189" s="27">
        <v>8</v>
      </c>
      <c r="P189" s="112">
        <f t="shared" si="79"/>
        <v>48</v>
      </c>
      <c r="Q189" s="76" t="s">
        <v>28</v>
      </c>
      <c r="R189" s="27" t="s">
        <v>28</v>
      </c>
      <c r="S189" s="27" t="s">
        <v>14</v>
      </c>
      <c r="T189" s="27" t="s">
        <v>28</v>
      </c>
      <c r="U189" s="27" t="s">
        <v>14</v>
      </c>
      <c r="V189" s="93" t="s">
        <v>14</v>
      </c>
      <c r="W189" s="85">
        <v>28</v>
      </c>
      <c r="X189" s="40">
        <f t="shared" si="97"/>
        <v>224</v>
      </c>
      <c r="Y189" s="40">
        <f t="shared" si="98"/>
        <v>1120</v>
      </c>
      <c r="Z189" s="45">
        <f t="shared" si="91"/>
        <v>0.58333333333333337</v>
      </c>
      <c r="AA189" s="37">
        <f t="shared" si="92"/>
        <v>4.666666666666667</v>
      </c>
      <c r="AB189" s="70">
        <f t="shared" si="93"/>
        <v>23.333333333333332</v>
      </c>
      <c r="AC189" s="73">
        <f>W189-'Headline Stats'!$B$6</f>
        <v>-1.4658653846153804</v>
      </c>
      <c r="AD189" s="34">
        <f>X189-'Headline Stats'!$B$7</f>
        <v>-0.69067524115752121</v>
      </c>
      <c r="AE189" s="34">
        <f>Y189-'Headline Stats'!$B$8</f>
        <v>34.196774193548436</v>
      </c>
      <c r="AF189" s="34">
        <f>Z189-'Headline Stats'!$B$13</f>
        <v>0.12942605336840257</v>
      </c>
      <c r="AG189" s="34">
        <f>AA189-'Headline Stats'!$B$14</f>
        <v>1.3259928950512463</v>
      </c>
      <c r="AH189" s="69">
        <f>AB189-'Headline Stats'!$B$15</f>
        <v>7.1737288548188651</v>
      </c>
      <c r="AI189" s="76" t="s">
        <v>603</v>
      </c>
    </row>
    <row r="190" spans="1:35" s="9" customFormat="1" x14ac:dyDescent="0.25">
      <c r="A190" s="41" t="s">
        <v>513</v>
      </c>
      <c r="B190" s="27" t="s">
        <v>514</v>
      </c>
      <c r="C190" s="27" t="s">
        <v>515</v>
      </c>
      <c r="D190" s="27"/>
      <c r="E190" s="54" t="s">
        <v>516</v>
      </c>
      <c r="F190" s="27" t="s">
        <v>53</v>
      </c>
      <c r="G190" s="26" t="s">
        <v>517</v>
      </c>
      <c r="H190" s="103" t="s">
        <v>410</v>
      </c>
      <c r="I190" s="76" t="s">
        <v>518</v>
      </c>
      <c r="J190" s="27" t="str">
        <f t="shared" si="94"/>
        <v>Pineapple: Studio 7</v>
      </c>
      <c r="K190" s="44">
        <f t="shared" si="95"/>
        <v>62.335958099999999</v>
      </c>
      <c r="L190" s="44">
        <f t="shared" si="96"/>
        <v>29.527559100000001</v>
      </c>
      <c r="M190" s="44">
        <f t="shared" si="90"/>
        <v>1840.6286868528737</v>
      </c>
      <c r="N190" s="27">
        <v>19</v>
      </c>
      <c r="O190" s="27">
        <v>9</v>
      </c>
      <c r="P190" s="112">
        <f t="shared" si="79"/>
        <v>171</v>
      </c>
      <c r="Q190" s="76" t="s">
        <v>28</v>
      </c>
      <c r="R190" s="27" t="s">
        <v>28</v>
      </c>
      <c r="S190" s="27" t="s">
        <v>14</v>
      </c>
      <c r="T190" s="27" t="s">
        <v>28</v>
      </c>
      <c r="U190" s="27" t="s">
        <v>14</v>
      </c>
      <c r="V190" s="93" t="s">
        <v>14</v>
      </c>
      <c r="W190" s="85">
        <v>50</v>
      </c>
      <c r="X190" s="40">
        <f t="shared" si="97"/>
        <v>400</v>
      </c>
      <c r="Y190" s="40">
        <f t="shared" si="98"/>
        <v>2000</v>
      </c>
      <c r="Z190" s="45">
        <f t="shared" si="91"/>
        <v>0.29239766081871343</v>
      </c>
      <c r="AA190" s="37">
        <f t="shared" si="92"/>
        <v>2.3391812865497075</v>
      </c>
      <c r="AB190" s="70">
        <f t="shared" si="93"/>
        <v>11.695906432748538</v>
      </c>
      <c r="AC190" s="73">
        <f>W190-'Headline Stats'!$B$6</f>
        <v>20.53413461538462</v>
      </c>
      <c r="AD190" s="34">
        <f>X190-'Headline Stats'!$B$7</f>
        <v>175.30932475884248</v>
      </c>
      <c r="AE190" s="34">
        <f>Y190-'Headline Stats'!$B$8</f>
        <v>914.19677419354844</v>
      </c>
      <c r="AF190" s="34">
        <f>Z190-'Headline Stats'!$B$13</f>
        <v>-0.16150961914621736</v>
      </c>
      <c r="AG190" s="34">
        <f>AA190-'Headline Stats'!$B$14</f>
        <v>-1.0014924850657132</v>
      </c>
      <c r="AH190" s="69">
        <f>AB190-'Headline Stats'!$B$15</f>
        <v>-4.4636980457659288</v>
      </c>
      <c r="AI190" s="76" t="s">
        <v>603</v>
      </c>
    </row>
    <row r="191" spans="1:35" s="9" customFormat="1" x14ac:dyDescent="0.25">
      <c r="A191" s="41" t="s">
        <v>513</v>
      </c>
      <c r="B191" s="27" t="s">
        <v>514</v>
      </c>
      <c r="C191" s="27" t="s">
        <v>515</v>
      </c>
      <c r="D191" s="27"/>
      <c r="E191" s="54" t="s">
        <v>516</v>
      </c>
      <c r="F191" s="27" t="s">
        <v>53</v>
      </c>
      <c r="G191" s="26" t="s">
        <v>517</v>
      </c>
      <c r="H191" s="103" t="s">
        <v>410</v>
      </c>
      <c r="I191" s="76" t="s">
        <v>520</v>
      </c>
      <c r="J191" s="27" t="str">
        <f t="shared" si="94"/>
        <v>Pineapple: Studio 9</v>
      </c>
      <c r="K191" s="44">
        <f t="shared" si="95"/>
        <v>32.808399000000001</v>
      </c>
      <c r="L191" s="44">
        <f t="shared" si="96"/>
        <v>42.650918700000005</v>
      </c>
      <c r="M191" s="44">
        <f t="shared" si="90"/>
        <v>1399.3083584261615</v>
      </c>
      <c r="N191" s="27">
        <v>10</v>
      </c>
      <c r="O191" s="27">
        <v>13</v>
      </c>
      <c r="P191" s="112">
        <f t="shared" si="79"/>
        <v>130</v>
      </c>
      <c r="Q191" s="76" t="s">
        <v>28</v>
      </c>
      <c r="R191" s="27" t="s">
        <v>28</v>
      </c>
      <c r="S191" s="27" t="s">
        <v>14</v>
      </c>
      <c r="T191" s="27" t="s">
        <v>28</v>
      </c>
      <c r="U191" s="27" t="s">
        <v>14</v>
      </c>
      <c r="V191" s="93" t="s">
        <v>14</v>
      </c>
      <c r="W191" s="85">
        <v>42</v>
      </c>
      <c r="X191" s="40">
        <f t="shared" si="97"/>
        <v>336</v>
      </c>
      <c r="Y191" s="40">
        <f t="shared" si="98"/>
        <v>1680</v>
      </c>
      <c r="Z191" s="45">
        <f t="shared" si="91"/>
        <v>0.32307692307692309</v>
      </c>
      <c r="AA191" s="37">
        <f t="shared" si="92"/>
        <v>2.5846153846153848</v>
      </c>
      <c r="AB191" s="70">
        <f t="shared" si="93"/>
        <v>12.923076923076923</v>
      </c>
      <c r="AC191" s="73">
        <f>W191-'Headline Stats'!$B$6</f>
        <v>12.53413461538462</v>
      </c>
      <c r="AD191" s="34">
        <f>X191-'Headline Stats'!$B$7</f>
        <v>111.30932475884248</v>
      </c>
      <c r="AE191" s="34">
        <f>Y191-'Headline Stats'!$B$8</f>
        <v>594.19677419354844</v>
      </c>
      <c r="AF191" s="34">
        <f>Z191-'Headline Stats'!$B$13</f>
        <v>-0.1308303568880077</v>
      </c>
      <c r="AG191" s="34">
        <f>AA191-'Headline Stats'!$B$14</f>
        <v>-0.75605838700003591</v>
      </c>
      <c r="AH191" s="69">
        <f>AB191-'Headline Stats'!$B$15</f>
        <v>-3.2365275554375437</v>
      </c>
      <c r="AI191" s="76" t="s">
        <v>603</v>
      </c>
    </row>
    <row r="192" spans="1:35" s="9" customFormat="1" x14ac:dyDescent="0.25">
      <c r="A192" s="41" t="s">
        <v>513</v>
      </c>
      <c r="B192" s="27" t="s">
        <v>514</v>
      </c>
      <c r="C192" s="27" t="s">
        <v>515</v>
      </c>
      <c r="D192" s="27"/>
      <c r="E192" s="54" t="s">
        <v>516</v>
      </c>
      <c r="F192" s="27" t="s">
        <v>53</v>
      </c>
      <c r="G192" s="26" t="s">
        <v>517</v>
      </c>
      <c r="H192" s="103" t="s">
        <v>410</v>
      </c>
      <c r="I192" s="76" t="s">
        <v>248</v>
      </c>
      <c r="J192" s="27" t="str">
        <f t="shared" si="94"/>
        <v>Pineapple: Studio 10</v>
      </c>
      <c r="K192" s="44">
        <f t="shared" si="95"/>
        <v>29.527559100000001</v>
      </c>
      <c r="L192" s="44">
        <f t="shared" si="96"/>
        <v>19.685039400000001</v>
      </c>
      <c r="M192" s="44">
        <f t="shared" si="90"/>
        <v>581.25116426932857</v>
      </c>
      <c r="N192" s="27">
        <v>9</v>
      </c>
      <c r="O192" s="27">
        <v>6</v>
      </c>
      <c r="P192" s="112">
        <f t="shared" si="79"/>
        <v>54</v>
      </c>
      <c r="Q192" s="76" t="s">
        <v>28</v>
      </c>
      <c r="R192" s="27" t="s">
        <v>28</v>
      </c>
      <c r="S192" s="27" t="s">
        <v>14</v>
      </c>
      <c r="T192" s="27" t="s">
        <v>28</v>
      </c>
      <c r="U192" s="27" t="s">
        <v>14</v>
      </c>
      <c r="V192" s="93" t="s">
        <v>14</v>
      </c>
      <c r="W192" s="85">
        <v>32</v>
      </c>
      <c r="X192" s="40">
        <f t="shared" si="97"/>
        <v>256</v>
      </c>
      <c r="Y192" s="40">
        <f t="shared" si="98"/>
        <v>1280</v>
      </c>
      <c r="Z192" s="45">
        <f t="shared" si="91"/>
        <v>0.59259259259259256</v>
      </c>
      <c r="AA192" s="37">
        <f t="shared" si="92"/>
        <v>4.7407407407407405</v>
      </c>
      <c r="AB192" s="70">
        <f t="shared" si="93"/>
        <v>23.703703703703702</v>
      </c>
      <c r="AC192" s="73">
        <f>W192-'Headline Stats'!$B$6</f>
        <v>2.5341346153846196</v>
      </c>
      <c r="AD192" s="34">
        <f>X192-'Headline Stats'!$B$7</f>
        <v>31.309324758842479</v>
      </c>
      <c r="AE192" s="34">
        <f>Y192-'Headline Stats'!$B$8</f>
        <v>194.19677419354844</v>
      </c>
      <c r="AF192" s="34">
        <f>Z192-'Headline Stats'!$B$13</f>
        <v>0.13868531262766176</v>
      </c>
      <c r="AG192" s="34">
        <f>AA192-'Headline Stats'!$B$14</f>
        <v>1.4000669691253198</v>
      </c>
      <c r="AH192" s="69">
        <f>AB192-'Headline Stats'!$B$15</f>
        <v>7.5440992251892354</v>
      </c>
      <c r="AI192" s="76" t="s">
        <v>603</v>
      </c>
    </row>
    <row r="193" spans="1:35" s="9" customFormat="1" x14ac:dyDescent="0.25">
      <c r="A193" s="41" t="s">
        <v>513</v>
      </c>
      <c r="B193" s="27" t="s">
        <v>514</v>
      </c>
      <c r="C193" s="27" t="s">
        <v>515</v>
      </c>
      <c r="D193" s="27"/>
      <c r="E193" s="54" t="s">
        <v>516</v>
      </c>
      <c r="F193" s="27" t="s">
        <v>53</v>
      </c>
      <c r="G193" s="26" t="s">
        <v>517</v>
      </c>
      <c r="H193" s="103" t="s">
        <v>410</v>
      </c>
      <c r="I193" s="76" t="s">
        <v>249</v>
      </c>
      <c r="J193" s="27" t="str">
        <f t="shared" si="94"/>
        <v>Pineapple: Studio 11</v>
      </c>
      <c r="K193" s="44">
        <f t="shared" si="95"/>
        <v>59.055118200000003</v>
      </c>
      <c r="L193" s="44">
        <f t="shared" si="96"/>
        <v>29.527559100000001</v>
      </c>
      <c r="M193" s="44">
        <f t="shared" si="90"/>
        <v>1743.7534928079858</v>
      </c>
      <c r="N193" s="27">
        <v>18</v>
      </c>
      <c r="O193" s="27">
        <v>9</v>
      </c>
      <c r="P193" s="112">
        <f t="shared" si="79"/>
        <v>162</v>
      </c>
      <c r="Q193" s="76" t="s">
        <v>28</v>
      </c>
      <c r="R193" s="27" t="s">
        <v>28</v>
      </c>
      <c r="S193" s="27" t="s">
        <v>14</v>
      </c>
      <c r="T193" s="27" t="s">
        <v>28</v>
      </c>
      <c r="U193" s="27" t="s">
        <v>14</v>
      </c>
      <c r="V193" s="93" t="s">
        <v>14</v>
      </c>
      <c r="W193" s="85">
        <v>50</v>
      </c>
      <c r="X193" s="40">
        <f t="shared" si="97"/>
        <v>400</v>
      </c>
      <c r="Y193" s="40">
        <f t="shared" si="98"/>
        <v>2000</v>
      </c>
      <c r="Z193" s="45">
        <f t="shared" si="91"/>
        <v>0.30864197530864196</v>
      </c>
      <c r="AA193" s="37">
        <f t="shared" si="92"/>
        <v>2.4691358024691357</v>
      </c>
      <c r="AB193" s="70">
        <f t="shared" si="93"/>
        <v>12.345679012345679</v>
      </c>
      <c r="AC193" s="73">
        <f>W193-'Headline Stats'!$B$6</f>
        <v>20.53413461538462</v>
      </c>
      <c r="AD193" s="34">
        <f>X193-'Headline Stats'!$B$7</f>
        <v>175.30932475884248</v>
      </c>
      <c r="AE193" s="34">
        <f>Y193-'Headline Stats'!$B$8</f>
        <v>914.19677419354844</v>
      </c>
      <c r="AF193" s="34">
        <f>Z193-'Headline Stats'!$B$13</f>
        <v>-0.14526530465628884</v>
      </c>
      <c r="AG193" s="34">
        <f>AA193-'Headline Stats'!$B$14</f>
        <v>-0.87153796914628501</v>
      </c>
      <c r="AH193" s="69">
        <f>AB193-'Headline Stats'!$B$15</f>
        <v>-3.8139254661687882</v>
      </c>
      <c r="AI193" s="76" t="s">
        <v>603</v>
      </c>
    </row>
    <row r="194" spans="1:35" s="9" customFormat="1" x14ac:dyDescent="0.25">
      <c r="A194" s="41" t="s">
        <v>513</v>
      </c>
      <c r="B194" s="27" t="s">
        <v>514</v>
      </c>
      <c r="C194" s="27" t="s">
        <v>515</v>
      </c>
      <c r="D194" s="27"/>
      <c r="E194" s="54" t="s">
        <v>516</v>
      </c>
      <c r="F194" s="27" t="s">
        <v>53</v>
      </c>
      <c r="G194" s="26" t="s">
        <v>517</v>
      </c>
      <c r="H194" s="103" t="s">
        <v>410</v>
      </c>
      <c r="I194" s="76" t="s">
        <v>521</v>
      </c>
      <c r="J194" s="27" t="str">
        <f t="shared" si="94"/>
        <v>Pineapple: Studio 12</v>
      </c>
      <c r="K194" s="44">
        <f t="shared" si="95"/>
        <v>32.808399000000001</v>
      </c>
      <c r="L194" s="44">
        <f t="shared" si="96"/>
        <v>42.650918700000005</v>
      </c>
      <c r="M194" s="44">
        <f t="shared" si="90"/>
        <v>1399.3083584261615</v>
      </c>
      <c r="N194" s="27">
        <v>10</v>
      </c>
      <c r="O194" s="27">
        <v>13</v>
      </c>
      <c r="P194" s="112">
        <f t="shared" si="79"/>
        <v>130</v>
      </c>
      <c r="Q194" s="76" t="s">
        <v>28</v>
      </c>
      <c r="R194" s="27" t="s">
        <v>28</v>
      </c>
      <c r="S194" s="27" t="s">
        <v>14</v>
      </c>
      <c r="T194" s="27" t="s">
        <v>28</v>
      </c>
      <c r="U194" s="27" t="s">
        <v>14</v>
      </c>
      <c r="V194" s="93" t="s">
        <v>14</v>
      </c>
      <c r="W194" s="85">
        <v>42</v>
      </c>
      <c r="X194" s="40">
        <f t="shared" si="97"/>
        <v>336</v>
      </c>
      <c r="Y194" s="40">
        <f t="shared" si="98"/>
        <v>1680</v>
      </c>
      <c r="Z194" s="45">
        <f t="shared" si="91"/>
        <v>0.32307692307692309</v>
      </c>
      <c r="AA194" s="37">
        <f t="shared" si="92"/>
        <v>2.5846153846153848</v>
      </c>
      <c r="AB194" s="70">
        <f t="shared" si="93"/>
        <v>12.923076923076923</v>
      </c>
      <c r="AC194" s="73">
        <f>W194-'Headline Stats'!$B$6</f>
        <v>12.53413461538462</v>
      </c>
      <c r="AD194" s="34">
        <f>X194-'Headline Stats'!$B$7</f>
        <v>111.30932475884248</v>
      </c>
      <c r="AE194" s="34">
        <f>Y194-'Headline Stats'!$B$8</f>
        <v>594.19677419354844</v>
      </c>
      <c r="AF194" s="34">
        <f>Z194-'Headline Stats'!$B$13</f>
        <v>-0.1308303568880077</v>
      </c>
      <c r="AG194" s="34">
        <f>AA194-'Headline Stats'!$B$14</f>
        <v>-0.75605838700003591</v>
      </c>
      <c r="AH194" s="69">
        <f>AB194-'Headline Stats'!$B$15</f>
        <v>-3.2365275554375437</v>
      </c>
      <c r="AI194" s="76" t="s">
        <v>603</v>
      </c>
    </row>
    <row r="195" spans="1:35" s="9" customFormat="1" x14ac:dyDescent="0.25">
      <c r="A195" s="41" t="s">
        <v>513</v>
      </c>
      <c r="B195" s="27" t="s">
        <v>514</v>
      </c>
      <c r="C195" s="27" t="s">
        <v>515</v>
      </c>
      <c r="D195" s="27"/>
      <c r="E195" s="54" t="s">
        <v>516</v>
      </c>
      <c r="F195" s="27" t="s">
        <v>53</v>
      </c>
      <c r="G195" s="26" t="s">
        <v>517</v>
      </c>
      <c r="H195" s="103" t="s">
        <v>410</v>
      </c>
      <c r="I195" s="76" t="s">
        <v>522</v>
      </c>
      <c r="J195" s="27" t="str">
        <f t="shared" si="94"/>
        <v>Pineapple: Studio 79</v>
      </c>
      <c r="K195" s="44">
        <f t="shared" si="95"/>
        <v>59.055118200000003</v>
      </c>
      <c r="L195" s="44">
        <f t="shared" si="96"/>
        <v>29.527559100000001</v>
      </c>
      <c r="M195" s="44">
        <f t="shared" si="90"/>
        <v>1743.7534928079858</v>
      </c>
      <c r="N195" s="27">
        <v>18</v>
      </c>
      <c r="O195" s="27">
        <v>9</v>
      </c>
      <c r="P195" s="112">
        <f t="shared" si="79"/>
        <v>162</v>
      </c>
      <c r="Q195" s="76" t="s">
        <v>28</v>
      </c>
      <c r="R195" s="27" t="s">
        <v>28</v>
      </c>
      <c r="S195" s="27" t="s">
        <v>14</v>
      </c>
      <c r="T195" s="27" t="s">
        <v>28</v>
      </c>
      <c r="U195" s="27" t="s">
        <v>14</v>
      </c>
      <c r="V195" s="93" t="s">
        <v>14</v>
      </c>
      <c r="W195" s="85">
        <v>60</v>
      </c>
      <c r="X195" s="40">
        <f t="shared" si="97"/>
        <v>480</v>
      </c>
      <c r="Y195" s="40">
        <f t="shared" si="98"/>
        <v>2400</v>
      </c>
      <c r="Z195" s="45">
        <f t="shared" si="91"/>
        <v>0.37037037037037035</v>
      </c>
      <c r="AA195" s="37">
        <f t="shared" si="92"/>
        <v>2.9629629629629628</v>
      </c>
      <c r="AB195" s="70">
        <f t="shared" si="93"/>
        <v>14.814814814814815</v>
      </c>
      <c r="AC195" s="73">
        <f>W195-'Headline Stats'!$B$6</f>
        <v>30.53413461538462</v>
      </c>
      <c r="AD195" s="34">
        <f>X195-'Headline Stats'!$B$7</f>
        <v>255.30932475884248</v>
      </c>
      <c r="AE195" s="34">
        <f>Y195-'Headline Stats'!$B$8</f>
        <v>1314.1967741935484</v>
      </c>
      <c r="AF195" s="34">
        <f>Z195-'Headline Stats'!$B$13</f>
        <v>-8.3536909594560449E-2</v>
      </c>
      <c r="AG195" s="34">
        <f>AA195-'Headline Stats'!$B$14</f>
        <v>-0.37771080865245787</v>
      </c>
      <c r="AH195" s="69">
        <f>AB195-'Headline Stats'!$B$15</f>
        <v>-1.3447896636996521</v>
      </c>
      <c r="AI195" s="76" t="s">
        <v>603</v>
      </c>
    </row>
    <row r="196" spans="1:35" s="9" customFormat="1" x14ac:dyDescent="0.25">
      <c r="A196" s="21" t="s">
        <v>689</v>
      </c>
      <c r="B196" s="21" t="s">
        <v>690</v>
      </c>
      <c r="C196" s="22" t="s">
        <v>691</v>
      </c>
      <c r="D196" s="23"/>
      <c r="E196" s="24" t="s">
        <v>694</v>
      </c>
      <c r="F196" s="26" t="s">
        <v>693</v>
      </c>
      <c r="G196" s="26" t="s">
        <v>692</v>
      </c>
      <c r="H196" s="102"/>
      <c r="I196" s="81" t="s">
        <v>695</v>
      </c>
      <c r="J196" s="27" t="str">
        <f t="shared" si="94"/>
        <v>Pleasance Theatre: Boiler Room</v>
      </c>
      <c r="K196" s="28">
        <f t="shared" si="95"/>
        <v>32.808399000000001</v>
      </c>
      <c r="L196" s="28">
        <f t="shared" si="96"/>
        <v>22.965879300000001</v>
      </c>
      <c r="M196" s="29">
        <f t="shared" si="90"/>
        <v>753.47373146024074</v>
      </c>
      <c r="N196" s="23">
        <v>10</v>
      </c>
      <c r="O196" s="23">
        <v>7</v>
      </c>
      <c r="P196" s="111">
        <f t="shared" si="79"/>
        <v>70</v>
      </c>
      <c r="Q196" s="75" t="s">
        <v>28</v>
      </c>
      <c r="R196" s="23" t="s">
        <v>28</v>
      </c>
      <c r="S196" s="23" t="s">
        <v>14</v>
      </c>
      <c r="T196" s="23" t="s">
        <v>28</v>
      </c>
      <c r="U196" s="23" t="s">
        <v>28</v>
      </c>
      <c r="V196" s="95" t="s">
        <v>28</v>
      </c>
      <c r="W196" s="83">
        <v>25</v>
      </c>
      <c r="X196" s="32">
        <v>150</v>
      </c>
      <c r="Y196" s="32">
        <v>800</v>
      </c>
      <c r="Z196" s="33">
        <f t="shared" si="91"/>
        <v>0.35714285714285715</v>
      </c>
      <c r="AA196" s="37">
        <f t="shared" si="92"/>
        <v>2.1428571428571428</v>
      </c>
      <c r="AB196" s="70">
        <f t="shared" si="93"/>
        <v>11.428571428571429</v>
      </c>
      <c r="AC196" s="73">
        <f>W196-'Headline Stats'!$B$6</f>
        <v>-4.4658653846153804</v>
      </c>
      <c r="AD196" s="34">
        <f>X196-'Headline Stats'!$B$7</f>
        <v>-74.690675241157521</v>
      </c>
      <c r="AE196" s="34">
        <f>Y196-'Headline Stats'!$B$8</f>
        <v>-285.80322580645156</v>
      </c>
      <c r="AF196" s="34">
        <f>Z196-'Headline Stats'!$B$13</f>
        <v>-9.6764422822073648E-2</v>
      </c>
      <c r="AG196" s="34">
        <f>AA196-'Headline Stats'!$B$14</f>
        <v>-1.1978166287582779</v>
      </c>
      <c r="AH196" s="69">
        <f>AB196-'Headline Stats'!$B$15</f>
        <v>-4.7310330499430382</v>
      </c>
      <c r="AI196" s="75" t="s">
        <v>697</v>
      </c>
    </row>
    <row r="197" spans="1:35" s="9" customFormat="1" x14ac:dyDescent="0.25">
      <c r="A197" s="21" t="s">
        <v>689</v>
      </c>
      <c r="B197" s="21" t="s">
        <v>690</v>
      </c>
      <c r="C197" s="22" t="s">
        <v>691</v>
      </c>
      <c r="D197" s="23"/>
      <c r="E197" s="24" t="s">
        <v>694</v>
      </c>
      <c r="F197" s="26" t="s">
        <v>693</v>
      </c>
      <c r="G197" s="26" t="s">
        <v>692</v>
      </c>
      <c r="H197" s="102"/>
      <c r="I197" s="81" t="s">
        <v>696</v>
      </c>
      <c r="J197" s="27" t="str">
        <f t="shared" si="94"/>
        <v>Pleasance Theatre: White Room</v>
      </c>
      <c r="K197" s="28">
        <f t="shared" si="95"/>
        <v>26.246719200000001</v>
      </c>
      <c r="L197" s="28">
        <f t="shared" si="96"/>
        <v>13.123359600000001</v>
      </c>
      <c r="M197" s="29">
        <f t="shared" si="90"/>
        <v>344.44513438182435</v>
      </c>
      <c r="N197" s="23">
        <v>8</v>
      </c>
      <c r="O197" s="23">
        <v>4</v>
      </c>
      <c r="P197" s="111">
        <f t="shared" si="79"/>
        <v>32</v>
      </c>
      <c r="Q197" s="75" t="s">
        <v>28</v>
      </c>
      <c r="R197" s="23" t="s">
        <v>28</v>
      </c>
      <c r="S197" s="23" t="s">
        <v>28</v>
      </c>
      <c r="T197" s="23" t="s">
        <v>28</v>
      </c>
      <c r="U197" s="23" t="s">
        <v>28</v>
      </c>
      <c r="V197" s="95" t="s">
        <v>28</v>
      </c>
      <c r="W197" s="83">
        <v>25</v>
      </c>
      <c r="X197" s="32">
        <v>75</v>
      </c>
      <c r="Y197" s="32">
        <v>400</v>
      </c>
      <c r="Z197" s="33">
        <f t="shared" si="91"/>
        <v>0.78125</v>
      </c>
      <c r="AA197" s="37">
        <f t="shared" si="92"/>
        <v>2.34375</v>
      </c>
      <c r="AB197" s="70">
        <f t="shared" si="93"/>
        <v>12.5</v>
      </c>
      <c r="AC197" s="73">
        <f>W197-'Headline Stats'!$B$6</f>
        <v>-4.4658653846153804</v>
      </c>
      <c r="AD197" s="34">
        <f>X197-'Headline Stats'!$B$7</f>
        <v>-149.69067524115752</v>
      </c>
      <c r="AE197" s="34">
        <f>Y197-'Headline Stats'!$B$8</f>
        <v>-685.80322580645156</v>
      </c>
      <c r="AF197" s="34">
        <f>Z197-'Headline Stats'!$B$13</f>
        <v>0.3273427200350692</v>
      </c>
      <c r="AG197" s="34">
        <f>AA197-'Headline Stats'!$B$14</f>
        <v>-0.99692377161542067</v>
      </c>
      <c r="AH197" s="69">
        <f>AB197-'Headline Stats'!$B$15</f>
        <v>-3.659604478514467</v>
      </c>
      <c r="AI197" s="75" t="s">
        <v>697</v>
      </c>
    </row>
    <row r="198" spans="1:35" s="9" customFormat="1" x14ac:dyDescent="0.25">
      <c r="A198" s="21" t="s">
        <v>741</v>
      </c>
      <c r="B198" s="21" t="s">
        <v>742</v>
      </c>
      <c r="C198" s="22" t="s">
        <v>743</v>
      </c>
      <c r="D198" s="23"/>
      <c r="E198" s="24" t="s">
        <v>744</v>
      </c>
      <c r="F198" s="26" t="s">
        <v>745</v>
      </c>
      <c r="G198" s="26" t="s">
        <v>746</v>
      </c>
      <c r="H198" s="102" t="s">
        <v>449</v>
      </c>
      <c r="I198" s="81" t="s">
        <v>386</v>
      </c>
      <c r="J198" s="27" t="str">
        <f t="shared" si="94"/>
        <v>Polka Theatre: Rehearsal Room</v>
      </c>
      <c r="K198" s="28">
        <f t="shared" si="95"/>
        <v>32.808399000000001</v>
      </c>
      <c r="L198" s="28">
        <f t="shared" si="96"/>
        <v>29.527559100000001</v>
      </c>
      <c r="M198" s="29">
        <f t="shared" si="90"/>
        <v>968.75194044888099</v>
      </c>
      <c r="N198" s="23">
        <v>10</v>
      </c>
      <c r="O198" s="23">
        <v>9</v>
      </c>
      <c r="P198" s="111">
        <f t="shared" si="79"/>
        <v>90</v>
      </c>
      <c r="Q198" s="75" t="s">
        <v>28</v>
      </c>
      <c r="R198" s="23" t="s">
        <v>28</v>
      </c>
      <c r="S198" s="23" t="s">
        <v>28</v>
      </c>
      <c r="T198" s="23" t="s">
        <v>28</v>
      </c>
      <c r="U198" s="23" t="s">
        <v>28</v>
      </c>
      <c r="V198" s="95" t="s">
        <v>28</v>
      </c>
      <c r="W198" s="87">
        <v>16</v>
      </c>
      <c r="X198" s="50">
        <f>W198*8</f>
        <v>128</v>
      </c>
      <c r="Y198" s="50">
        <f>X198*5</f>
        <v>640</v>
      </c>
      <c r="Z198" s="33">
        <f t="shared" si="91"/>
        <v>0.17777777777777778</v>
      </c>
      <c r="AA198" s="37">
        <f t="shared" si="92"/>
        <v>1.4222222222222223</v>
      </c>
      <c r="AB198" s="70">
        <f t="shared" si="93"/>
        <v>7.1111111111111107</v>
      </c>
      <c r="AC198" s="73">
        <f>W198-'Headline Stats'!$B$6</f>
        <v>-13.46586538461538</v>
      </c>
      <c r="AD198" s="34">
        <f>X198-'Headline Stats'!$B$7</f>
        <v>-96.690675241157521</v>
      </c>
      <c r="AE198" s="34">
        <f>Y198-'Headline Stats'!$B$8</f>
        <v>-445.80322580645156</v>
      </c>
      <c r="AF198" s="34">
        <f>Z198-'Headline Stats'!$B$13</f>
        <v>-0.27612950218715304</v>
      </c>
      <c r="AG198" s="34">
        <f>AA198-'Headline Stats'!$B$14</f>
        <v>-1.9184515493931984</v>
      </c>
      <c r="AH198" s="69">
        <f>AB198-'Headline Stats'!$B$15</f>
        <v>-9.0484933674033563</v>
      </c>
      <c r="AI198" s="75"/>
    </row>
    <row r="199" spans="1:35" s="9" customFormat="1" x14ac:dyDescent="0.25">
      <c r="A199" s="55" t="s">
        <v>538</v>
      </c>
      <c r="B199" s="55" t="s">
        <v>539</v>
      </c>
      <c r="C199" s="56" t="s">
        <v>540</v>
      </c>
      <c r="D199" s="55"/>
      <c r="E199" s="55" t="s">
        <v>541</v>
      </c>
      <c r="F199" s="26" t="s">
        <v>542</v>
      </c>
      <c r="G199" s="26" t="s">
        <v>543</v>
      </c>
      <c r="H199" s="106" t="s">
        <v>24</v>
      </c>
      <c r="I199" s="81" t="s">
        <v>246</v>
      </c>
      <c r="J199" s="27" t="str">
        <f t="shared" si="94"/>
        <v xml:space="preserve">Precinct Theatre: Studio </v>
      </c>
      <c r="K199" s="44">
        <f t="shared" si="95"/>
        <v>29.527559100000001</v>
      </c>
      <c r="L199" s="44">
        <f t="shared" si="96"/>
        <v>26.246719200000001</v>
      </c>
      <c r="M199" s="44">
        <f t="shared" si="90"/>
        <v>775.00155235910483</v>
      </c>
      <c r="N199" s="46">
        <v>9</v>
      </c>
      <c r="O199" s="46">
        <v>8</v>
      </c>
      <c r="P199" s="111">
        <f t="shared" si="79"/>
        <v>72</v>
      </c>
      <c r="Q199" s="81" t="s">
        <v>14</v>
      </c>
      <c r="R199" s="46" t="s">
        <v>28</v>
      </c>
      <c r="S199" s="46" t="s">
        <v>14</v>
      </c>
      <c r="T199" s="46" t="s">
        <v>14</v>
      </c>
      <c r="U199" s="46" t="s">
        <v>28</v>
      </c>
      <c r="V199" s="99" t="s">
        <v>14</v>
      </c>
      <c r="W199" s="87">
        <v>15</v>
      </c>
      <c r="X199" s="40">
        <f>W199*8</f>
        <v>120</v>
      </c>
      <c r="Y199" s="40">
        <f>X199*5</f>
        <v>600</v>
      </c>
      <c r="Z199" s="45">
        <f t="shared" si="91"/>
        <v>0.20833333333333334</v>
      </c>
      <c r="AA199" s="37">
        <f t="shared" si="92"/>
        <v>1.6666666666666667</v>
      </c>
      <c r="AB199" s="70">
        <f t="shared" si="93"/>
        <v>8.3333333333333339</v>
      </c>
      <c r="AC199" s="73">
        <f>W199-'Headline Stats'!$B$6</f>
        <v>-14.46586538461538</v>
      </c>
      <c r="AD199" s="34">
        <f>X199-'Headline Stats'!$B$7</f>
        <v>-104.69067524115752</v>
      </c>
      <c r="AE199" s="34">
        <f>Y199-'Headline Stats'!$B$8</f>
        <v>-485.80322580645156</v>
      </c>
      <c r="AF199" s="34">
        <f>Z199-'Headline Stats'!$B$13</f>
        <v>-0.24557394663159746</v>
      </c>
      <c r="AG199" s="34">
        <f>AA199-'Headline Stats'!$B$14</f>
        <v>-1.6740071049487539</v>
      </c>
      <c r="AH199" s="69">
        <f>AB199-'Headline Stats'!$B$15</f>
        <v>-7.8262711451811331</v>
      </c>
      <c r="AI199" s="75" t="s">
        <v>544</v>
      </c>
    </row>
    <row r="200" spans="1:35" s="9" customFormat="1" x14ac:dyDescent="0.25">
      <c r="A200" s="21" t="s">
        <v>578</v>
      </c>
      <c r="B200" s="21" t="s">
        <v>579</v>
      </c>
      <c r="C200" s="22" t="s">
        <v>580</v>
      </c>
      <c r="D200" s="23"/>
      <c r="E200" s="21" t="s">
        <v>581</v>
      </c>
      <c r="F200" s="25" t="s">
        <v>582</v>
      </c>
      <c r="G200" s="26" t="s">
        <v>583</v>
      </c>
      <c r="H200" s="106" t="s">
        <v>53</v>
      </c>
      <c r="I200" s="81" t="s">
        <v>584</v>
      </c>
      <c r="J200" s="27" t="str">
        <f t="shared" si="94"/>
        <v>RADA: Max Reinhart</v>
      </c>
      <c r="K200" s="44">
        <f t="shared" ref="K200:K222" si="99">N200*3.2808399</f>
        <v>40.68241476</v>
      </c>
      <c r="L200" s="44">
        <f t="shared" ref="L200:L222" si="100">O200*3.2808399</f>
        <v>17.06036748</v>
      </c>
      <c r="M200" s="44">
        <f t="shared" ref="M200:M230" si="101">K200*L200</f>
        <v>694.05694577937606</v>
      </c>
      <c r="N200" s="23">
        <v>12.4</v>
      </c>
      <c r="O200" s="23">
        <v>5.2</v>
      </c>
      <c r="P200" s="111">
        <f t="shared" ref="P200:P231" si="102">N200*O200</f>
        <v>64.48</v>
      </c>
      <c r="Q200" s="81" t="s">
        <v>28</v>
      </c>
      <c r="R200" s="23" t="s">
        <v>28</v>
      </c>
      <c r="S200" s="23" t="s">
        <v>14</v>
      </c>
      <c r="T200" s="23" t="s">
        <v>28</v>
      </c>
      <c r="U200" s="23" t="s">
        <v>14</v>
      </c>
      <c r="V200" s="95" t="s">
        <v>14</v>
      </c>
      <c r="W200" s="87">
        <v>27</v>
      </c>
      <c r="X200" s="32">
        <v>198</v>
      </c>
      <c r="Y200" s="50">
        <f t="shared" ref="Y200:Y239" si="103">X200*5</f>
        <v>990</v>
      </c>
      <c r="Z200" s="33">
        <f t="shared" ref="Z200:Z245" si="104">W200/P200</f>
        <v>0.41873449131513646</v>
      </c>
      <c r="AA200" s="37">
        <f t="shared" ref="AA200:AA245" si="105">X200/P200</f>
        <v>3.0707196029776673</v>
      </c>
      <c r="AB200" s="70">
        <f t="shared" ref="AB200:AB245" si="106">Y200/P200</f>
        <v>15.353598014888336</v>
      </c>
      <c r="AC200" s="73">
        <f>W200-'Headline Stats'!$B$6</f>
        <v>-2.4658653846153804</v>
      </c>
      <c r="AD200" s="34">
        <f>X200-'Headline Stats'!$B$7</f>
        <v>-26.690675241157521</v>
      </c>
      <c r="AE200" s="34">
        <f>Y200-'Headline Stats'!$B$8</f>
        <v>-95.803225806451564</v>
      </c>
      <c r="AF200" s="34">
        <f>Z200-'Headline Stats'!$B$13</f>
        <v>-3.517278864979434E-2</v>
      </c>
      <c r="AG200" s="34">
        <f>AA200-'Headline Stats'!$B$14</f>
        <v>-0.26995416863775334</v>
      </c>
      <c r="AH200" s="69">
        <f>AB200-'Headline Stats'!$B$15</f>
        <v>-0.80600646362613126</v>
      </c>
      <c r="AI200" s="75" t="s">
        <v>603</v>
      </c>
    </row>
    <row r="201" spans="1:35" s="9" customFormat="1" x14ac:dyDescent="0.25">
      <c r="A201" s="21" t="s">
        <v>578</v>
      </c>
      <c r="B201" s="21" t="s">
        <v>579</v>
      </c>
      <c r="C201" s="22" t="s">
        <v>580</v>
      </c>
      <c r="D201" s="23"/>
      <c r="E201" s="21" t="s">
        <v>581</v>
      </c>
      <c r="F201" s="25" t="s">
        <v>582</v>
      </c>
      <c r="G201" s="26" t="s">
        <v>583</v>
      </c>
      <c r="H201" s="106" t="s">
        <v>53</v>
      </c>
      <c r="I201" s="81" t="s">
        <v>585</v>
      </c>
      <c r="J201" s="27" t="str">
        <f t="shared" si="94"/>
        <v>RADA: AR2</v>
      </c>
      <c r="K201" s="44">
        <f t="shared" si="99"/>
        <v>40.68241476</v>
      </c>
      <c r="L201" s="44">
        <f t="shared" si="100"/>
        <v>16.076115510000001</v>
      </c>
      <c r="M201" s="44">
        <f t="shared" si="101"/>
        <v>654.01519890748898</v>
      </c>
      <c r="N201" s="23">
        <v>12.4</v>
      </c>
      <c r="O201" s="23">
        <v>4.9000000000000004</v>
      </c>
      <c r="P201" s="111">
        <f t="shared" si="102"/>
        <v>60.760000000000005</v>
      </c>
      <c r="Q201" s="75" t="s">
        <v>28</v>
      </c>
      <c r="R201" s="23" t="s">
        <v>28</v>
      </c>
      <c r="S201" s="23" t="s">
        <v>14</v>
      </c>
      <c r="T201" s="23" t="s">
        <v>28</v>
      </c>
      <c r="U201" s="23" t="s">
        <v>14</v>
      </c>
      <c r="V201" s="95" t="s">
        <v>14</v>
      </c>
      <c r="W201" s="87">
        <v>27</v>
      </c>
      <c r="X201" s="32">
        <v>198</v>
      </c>
      <c r="Y201" s="50">
        <f t="shared" si="103"/>
        <v>990</v>
      </c>
      <c r="Z201" s="33">
        <f t="shared" si="104"/>
        <v>0.44437129690585908</v>
      </c>
      <c r="AA201" s="37">
        <f t="shared" si="105"/>
        <v>3.2587228439763001</v>
      </c>
      <c r="AB201" s="70">
        <f t="shared" si="106"/>
        <v>16.293614219881501</v>
      </c>
      <c r="AC201" s="73">
        <f>W201-'Headline Stats'!$B$6</f>
        <v>-2.4658653846153804</v>
      </c>
      <c r="AD201" s="34">
        <f>X201-'Headline Stats'!$B$7</f>
        <v>-26.690675241157521</v>
      </c>
      <c r="AE201" s="34">
        <f>Y201-'Headline Stats'!$B$8</f>
        <v>-95.803225806451564</v>
      </c>
      <c r="AF201" s="34">
        <f>Z201-'Headline Stats'!$B$13</f>
        <v>-9.5359830590717176E-3</v>
      </c>
      <c r="AG201" s="34">
        <f>AA201-'Headline Stats'!$B$14</f>
        <v>-8.1950927639120597E-2</v>
      </c>
      <c r="AH201" s="69">
        <f>AB201-'Headline Stats'!$B$15</f>
        <v>0.13400974136703425</v>
      </c>
      <c r="AI201" s="75" t="s">
        <v>603</v>
      </c>
    </row>
    <row r="202" spans="1:35" s="9" customFormat="1" x14ac:dyDescent="0.25">
      <c r="A202" s="21" t="s">
        <v>578</v>
      </c>
      <c r="B202" s="21" t="s">
        <v>579</v>
      </c>
      <c r="C202" s="22" t="s">
        <v>580</v>
      </c>
      <c r="D202" s="23"/>
      <c r="E202" s="21" t="s">
        <v>581</v>
      </c>
      <c r="F202" s="25" t="s">
        <v>582</v>
      </c>
      <c r="G202" s="26" t="s">
        <v>583</v>
      </c>
      <c r="H202" s="106" t="s">
        <v>53</v>
      </c>
      <c r="I202" s="81" t="s">
        <v>586</v>
      </c>
      <c r="J202" s="27" t="str">
        <f t="shared" si="94"/>
        <v>RADA: B25</v>
      </c>
      <c r="K202" s="44">
        <f t="shared" si="99"/>
        <v>37.72965885</v>
      </c>
      <c r="L202" s="44">
        <f t="shared" si="100"/>
        <v>26.246719200000001</v>
      </c>
      <c r="M202" s="44">
        <f t="shared" si="101"/>
        <v>990.27976134774497</v>
      </c>
      <c r="N202" s="23">
        <v>11.5</v>
      </c>
      <c r="O202" s="23">
        <v>8</v>
      </c>
      <c r="P202" s="111">
        <f t="shared" si="102"/>
        <v>92</v>
      </c>
      <c r="Q202" s="75" t="s">
        <v>28</v>
      </c>
      <c r="R202" s="23" t="s">
        <v>28</v>
      </c>
      <c r="S202" s="23" t="s">
        <v>14</v>
      </c>
      <c r="T202" s="23" t="s">
        <v>28</v>
      </c>
      <c r="U202" s="23" t="s">
        <v>14</v>
      </c>
      <c r="V202" s="95" t="s">
        <v>14</v>
      </c>
      <c r="W202" s="87">
        <v>38.5</v>
      </c>
      <c r="X202" s="32">
        <v>275</v>
      </c>
      <c r="Y202" s="50">
        <f t="shared" si="103"/>
        <v>1375</v>
      </c>
      <c r="Z202" s="33">
        <f t="shared" si="104"/>
        <v>0.41847826086956524</v>
      </c>
      <c r="AA202" s="37">
        <f t="shared" si="105"/>
        <v>2.9891304347826089</v>
      </c>
      <c r="AB202" s="70">
        <f t="shared" si="106"/>
        <v>14.945652173913043</v>
      </c>
      <c r="AC202" s="73">
        <f>W202-'Headline Stats'!$B$6</f>
        <v>9.0341346153846196</v>
      </c>
      <c r="AD202" s="34">
        <f>X202-'Headline Stats'!$B$7</f>
        <v>50.309324758842479</v>
      </c>
      <c r="AE202" s="34">
        <f>Y202-'Headline Stats'!$B$8</f>
        <v>289.19677419354844</v>
      </c>
      <c r="AF202" s="34">
        <f>Z202-'Headline Stats'!$B$13</f>
        <v>-3.5429019095365555E-2</v>
      </c>
      <c r="AG202" s="34">
        <f>AA202-'Headline Stats'!$B$14</f>
        <v>-0.3515433368328118</v>
      </c>
      <c r="AH202" s="69">
        <f>AB202-'Headline Stats'!$B$15</f>
        <v>-1.213952304601424</v>
      </c>
      <c r="AI202" s="75" t="s">
        <v>603</v>
      </c>
    </row>
    <row r="203" spans="1:35" s="9" customFormat="1" x14ac:dyDescent="0.25">
      <c r="A203" s="21" t="s">
        <v>578</v>
      </c>
      <c r="B203" s="21" t="s">
        <v>579</v>
      </c>
      <c r="C203" s="22" t="s">
        <v>580</v>
      </c>
      <c r="D203" s="23"/>
      <c r="E203" s="21" t="s">
        <v>581</v>
      </c>
      <c r="F203" s="25" t="s">
        <v>582</v>
      </c>
      <c r="G203" s="26" t="s">
        <v>583</v>
      </c>
      <c r="H203" s="106" t="s">
        <v>53</v>
      </c>
      <c r="I203" s="81" t="s">
        <v>587</v>
      </c>
      <c r="J203" s="27" t="str">
        <f t="shared" si="94"/>
        <v>RADA: Max Rayne</v>
      </c>
      <c r="K203" s="44">
        <f t="shared" si="99"/>
        <v>41.010498750000004</v>
      </c>
      <c r="L203" s="44">
        <f t="shared" si="100"/>
        <v>17.716535460000003</v>
      </c>
      <c r="M203" s="44">
        <f t="shared" si="101"/>
        <v>726.56395533666091</v>
      </c>
      <c r="N203" s="23">
        <v>12.5</v>
      </c>
      <c r="O203" s="23">
        <v>5.4</v>
      </c>
      <c r="P203" s="111">
        <f t="shared" si="102"/>
        <v>67.5</v>
      </c>
      <c r="Q203" s="75" t="s">
        <v>28</v>
      </c>
      <c r="R203" s="23" t="s">
        <v>28</v>
      </c>
      <c r="S203" s="23" t="s">
        <v>14</v>
      </c>
      <c r="T203" s="23" t="s">
        <v>28</v>
      </c>
      <c r="U203" s="23" t="s">
        <v>14</v>
      </c>
      <c r="V203" s="95" t="s">
        <v>14</v>
      </c>
      <c r="W203" s="87">
        <v>27</v>
      </c>
      <c r="X203" s="32">
        <v>198</v>
      </c>
      <c r="Y203" s="50">
        <f t="shared" si="103"/>
        <v>990</v>
      </c>
      <c r="Z203" s="33">
        <f t="shared" si="104"/>
        <v>0.4</v>
      </c>
      <c r="AA203" s="37">
        <f t="shared" si="105"/>
        <v>2.9333333333333331</v>
      </c>
      <c r="AB203" s="70">
        <f t="shared" si="106"/>
        <v>14.666666666666666</v>
      </c>
      <c r="AC203" s="73">
        <f>W203-'Headline Stats'!$B$6</f>
        <v>-2.4658653846153804</v>
      </c>
      <c r="AD203" s="34">
        <f>X203-'Headline Stats'!$B$7</f>
        <v>-26.690675241157521</v>
      </c>
      <c r="AE203" s="34">
        <f>Y203-'Headline Stats'!$B$8</f>
        <v>-95.803225806451564</v>
      </c>
      <c r="AF203" s="34">
        <f>Z203-'Headline Stats'!$B$13</f>
        <v>-5.3907279964930777E-2</v>
      </c>
      <c r="AG203" s="34">
        <f>AA203-'Headline Stats'!$B$14</f>
        <v>-0.40734043828208755</v>
      </c>
      <c r="AH203" s="69">
        <f>AB203-'Headline Stats'!$B$15</f>
        <v>-1.4929378118478009</v>
      </c>
      <c r="AI203" s="75" t="s">
        <v>603</v>
      </c>
    </row>
    <row r="204" spans="1:35" s="9" customFormat="1" x14ac:dyDescent="0.25">
      <c r="A204" s="21" t="s">
        <v>578</v>
      </c>
      <c r="B204" s="21" t="s">
        <v>579</v>
      </c>
      <c r="C204" s="22" t="s">
        <v>580</v>
      </c>
      <c r="D204" s="23"/>
      <c r="E204" s="21" t="s">
        <v>581</v>
      </c>
      <c r="F204" s="25" t="s">
        <v>582</v>
      </c>
      <c r="G204" s="26" t="s">
        <v>583</v>
      </c>
      <c r="H204" s="106" t="s">
        <v>53</v>
      </c>
      <c r="I204" s="81" t="s">
        <v>588</v>
      </c>
      <c r="J204" s="27" t="str">
        <f t="shared" si="94"/>
        <v>RADA: Ellen Terry</v>
      </c>
      <c r="K204" s="44">
        <f t="shared" si="99"/>
        <v>26.246719200000001</v>
      </c>
      <c r="L204" s="44">
        <f t="shared" si="100"/>
        <v>31.824147029999999</v>
      </c>
      <c r="M204" s="44">
        <f t="shared" si="101"/>
        <v>835.279450875924</v>
      </c>
      <c r="N204" s="23">
        <v>8</v>
      </c>
      <c r="O204" s="23">
        <v>9.6999999999999993</v>
      </c>
      <c r="P204" s="111">
        <f t="shared" si="102"/>
        <v>77.599999999999994</v>
      </c>
      <c r="Q204" s="75" t="s">
        <v>28</v>
      </c>
      <c r="R204" s="23" t="s">
        <v>28</v>
      </c>
      <c r="S204" s="23" t="s">
        <v>14</v>
      </c>
      <c r="T204" s="23" t="s">
        <v>28</v>
      </c>
      <c r="U204" s="23" t="s">
        <v>14</v>
      </c>
      <c r="V204" s="95" t="s">
        <v>14</v>
      </c>
      <c r="W204" s="87">
        <v>27</v>
      </c>
      <c r="X204" s="32">
        <v>198</v>
      </c>
      <c r="Y204" s="50">
        <f t="shared" si="103"/>
        <v>990</v>
      </c>
      <c r="Z204" s="33">
        <f t="shared" si="104"/>
        <v>0.34793814432989695</v>
      </c>
      <c r="AA204" s="37">
        <f t="shared" si="105"/>
        <v>2.5515463917525776</v>
      </c>
      <c r="AB204" s="70">
        <f t="shared" si="106"/>
        <v>12.757731958762887</v>
      </c>
      <c r="AC204" s="73">
        <f>W204-'Headline Stats'!$B$6</f>
        <v>-2.4658653846153804</v>
      </c>
      <c r="AD204" s="34">
        <f>X204-'Headline Stats'!$B$7</f>
        <v>-26.690675241157521</v>
      </c>
      <c r="AE204" s="34">
        <f>Y204-'Headline Stats'!$B$8</f>
        <v>-95.803225806451564</v>
      </c>
      <c r="AF204" s="34">
        <f>Z204-'Headline Stats'!$B$13</f>
        <v>-0.10596913563503385</v>
      </c>
      <c r="AG204" s="34">
        <f>AA204-'Headline Stats'!$B$14</f>
        <v>-0.78912737986284309</v>
      </c>
      <c r="AH204" s="69">
        <f>AB204-'Headline Stats'!$B$15</f>
        <v>-3.4018725197515796</v>
      </c>
      <c r="AI204" s="75" t="s">
        <v>603</v>
      </c>
    </row>
    <row r="205" spans="1:35" s="9" customFormat="1" x14ac:dyDescent="0.25">
      <c r="A205" s="21" t="s">
        <v>578</v>
      </c>
      <c r="B205" s="21" t="s">
        <v>579</v>
      </c>
      <c r="C205" s="22" t="s">
        <v>580</v>
      </c>
      <c r="D205" s="23"/>
      <c r="E205" s="21" t="s">
        <v>581</v>
      </c>
      <c r="F205" s="25" t="s">
        <v>582</v>
      </c>
      <c r="G205" s="26" t="s">
        <v>583</v>
      </c>
      <c r="H205" s="106" t="s">
        <v>53</v>
      </c>
      <c r="I205" s="81" t="s">
        <v>589</v>
      </c>
      <c r="J205" s="27" t="str">
        <f t="shared" si="94"/>
        <v>RADA: Henry Irving</v>
      </c>
      <c r="K205" s="44">
        <f t="shared" si="99"/>
        <v>27.230971170000004</v>
      </c>
      <c r="L205" s="44">
        <f t="shared" si="100"/>
        <v>31.824147029999999</v>
      </c>
      <c r="M205" s="44">
        <f t="shared" si="101"/>
        <v>866.60243028377124</v>
      </c>
      <c r="N205" s="23">
        <v>8.3000000000000007</v>
      </c>
      <c r="O205" s="23">
        <v>9.6999999999999993</v>
      </c>
      <c r="P205" s="111">
        <f t="shared" si="102"/>
        <v>80.510000000000005</v>
      </c>
      <c r="Q205" s="75" t="s">
        <v>28</v>
      </c>
      <c r="R205" s="23" t="s">
        <v>28</v>
      </c>
      <c r="S205" s="23" t="s">
        <v>14</v>
      </c>
      <c r="T205" s="23" t="s">
        <v>28</v>
      </c>
      <c r="U205" s="23" t="s">
        <v>14</v>
      </c>
      <c r="V205" s="95" t="s">
        <v>14</v>
      </c>
      <c r="W205" s="87">
        <v>27</v>
      </c>
      <c r="X205" s="32">
        <v>198</v>
      </c>
      <c r="Y205" s="50">
        <f t="shared" si="103"/>
        <v>990</v>
      </c>
      <c r="Z205" s="33">
        <f t="shared" si="104"/>
        <v>0.335362066823997</v>
      </c>
      <c r="AA205" s="37">
        <f t="shared" si="105"/>
        <v>2.4593218233759782</v>
      </c>
      <c r="AB205" s="70">
        <f t="shared" si="106"/>
        <v>12.296609116879891</v>
      </c>
      <c r="AC205" s="73">
        <f>W205-'Headline Stats'!$B$6</f>
        <v>-2.4658653846153804</v>
      </c>
      <c r="AD205" s="34">
        <f>X205-'Headline Stats'!$B$7</f>
        <v>-26.690675241157521</v>
      </c>
      <c r="AE205" s="34">
        <f>Y205-'Headline Stats'!$B$8</f>
        <v>-95.803225806451564</v>
      </c>
      <c r="AF205" s="34">
        <f>Z205-'Headline Stats'!$B$13</f>
        <v>-0.1185452131409338</v>
      </c>
      <c r="AG205" s="34">
        <f>AA205-'Headline Stats'!$B$14</f>
        <v>-0.88135194823944252</v>
      </c>
      <c r="AH205" s="69">
        <f>AB205-'Headline Stats'!$B$15</f>
        <v>-3.8629953616345762</v>
      </c>
      <c r="AI205" s="75" t="s">
        <v>603</v>
      </c>
    </row>
    <row r="206" spans="1:35" s="9" customFormat="1" x14ac:dyDescent="0.25">
      <c r="A206" s="21" t="s">
        <v>578</v>
      </c>
      <c r="B206" s="21" t="s">
        <v>579</v>
      </c>
      <c r="C206" s="22" t="s">
        <v>580</v>
      </c>
      <c r="D206" s="23"/>
      <c r="E206" s="21" t="s">
        <v>581</v>
      </c>
      <c r="F206" s="25" t="s">
        <v>582</v>
      </c>
      <c r="G206" s="26" t="s">
        <v>583</v>
      </c>
      <c r="H206" s="106" t="s">
        <v>53</v>
      </c>
      <c r="I206" s="81" t="s">
        <v>590</v>
      </c>
      <c r="J206" s="27" t="str">
        <f t="shared" si="94"/>
        <v>RADA: Fanny Kemble</v>
      </c>
      <c r="K206" s="44">
        <f t="shared" si="99"/>
        <v>32.480315010000005</v>
      </c>
      <c r="L206" s="44">
        <f t="shared" si="100"/>
        <v>19.356955410000001</v>
      </c>
      <c r="M206" s="44">
        <f t="shared" si="101"/>
        <v>628.72000935132382</v>
      </c>
      <c r="N206" s="23">
        <v>9.9</v>
      </c>
      <c r="O206" s="23">
        <v>5.9</v>
      </c>
      <c r="P206" s="111">
        <f t="shared" si="102"/>
        <v>58.410000000000004</v>
      </c>
      <c r="Q206" s="75" t="s">
        <v>28</v>
      </c>
      <c r="R206" s="23" t="s">
        <v>28</v>
      </c>
      <c r="S206" s="23" t="s">
        <v>14</v>
      </c>
      <c r="T206" s="23" t="s">
        <v>28</v>
      </c>
      <c r="U206" s="23" t="s">
        <v>14</v>
      </c>
      <c r="V206" s="95" t="s">
        <v>14</v>
      </c>
      <c r="W206" s="87">
        <v>27</v>
      </c>
      <c r="X206" s="32">
        <v>198</v>
      </c>
      <c r="Y206" s="50">
        <f t="shared" si="103"/>
        <v>990</v>
      </c>
      <c r="Z206" s="33">
        <f t="shared" si="104"/>
        <v>0.46224961479198762</v>
      </c>
      <c r="AA206" s="37">
        <f t="shared" si="105"/>
        <v>3.3898305084745761</v>
      </c>
      <c r="AB206" s="70">
        <f t="shared" si="106"/>
        <v>16.949152542372879</v>
      </c>
      <c r="AC206" s="73">
        <f>W206-'Headline Stats'!$B$6</f>
        <v>-2.4658653846153804</v>
      </c>
      <c r="AD206" s="34">
        <f>X206-'Headline Stats'!$B$7</f>
        <v>-26.690675241157521</v>
      </c>
      <c r="AE206" s="34">
        <f>Y206-'Headline Stats'!$B$8</f>
        <v>-95.803225806451564</v>
      </c>
      <c r="AF206" s="34">
        <f>Z206-'Headline Stats'!$B$13</f>
        <v>8.3423348270568187E-3</v>
      </c>
      <c r="AG206" s="34">
        <f>AA206-'Headline Stats'!$B$14</f>
        <v>4.9156736859155448E-2</v>
      </c>
      <c r="AH206" s="69">
        <f>AB206-'Headline Stats'!$B$15</f>
        <v>0.78954806385841181</v>
      </c>
      <c r="AI206" s="75" t="s">
        <v>603</v>
      </c>
    </row>
    <row r="207" spans="1:35" s="9" customFormat="1" x14ac:dyDescent="0.25">
      <c r="A207" s="21" t="s">
        <v>578</v>
      </c>
      <c r="B207" s="21" t="s">
        <v>579</v>
      </c>
      <c r="C207" s="22" t="s">
        <v>580</v>
      </c>
      <c r="D207" s="23"/>
      <c r="E207" s="21" t="s">
        <v>581</v>
      </c>
      <c r="F207" s="25" t="s">
        <v>582</v>
      </c>
      <c r="G207" s="26" t="s">
        <v>583</v>
      </c>
      <c r="H207" s="106" t="s">
        <v>53</v>
      </c>
      <c r="I207" s="81" t="s">
        <v>591</v>
      </c>
      <c r="J207" s="27" t="str">
        <f t="shared" si="94"/>
        <v>RADA: Edmund Kean</v>
      </c>
      <c r="K207" s="44">
        <f t="shared" si="99"/>
        <v>27.887139150000003</v>
      </c>
      <c r="L207" s="44">
        <f t="shared" si="100"/>
        <v>19.356955410000001</v>
      </c>
      <c r="M207" s="44">
        <f t="shared" si="101"/>
        <v>539.8101090390154</v>
      </c>
      <c r="N207" s="23">
        <v>8.5</v>
      </c>
      <c r="O207" s="23">
        <v>5.9</v>
      </c>
      <c r="P207" s="111">
        <f t="shared" si="102"/>
        <v>50.150000000000006</v>
      </c>
      <c r="Q207" s="75" t="s">
        <v>28</v>
      </c>
      <c r="R207" s="23" t="s">
        <v>28</v>
      </c>
      <c r="S207" s="23" t="s">
        <v>14</v>
      </c>
      <c r="T207" s="23" t="s">
        <v>28</v>
      </c>
      <c r="U207" s="23" t="s">
        <v>14</v>
      </c>
      <c r="V207" s="95" t="s">
        <v>14</v>
      </c>
      <c r="W207" s="87">
        <v>27</v>
      </c>
      <c r="X207" s="32">
        <v>198</v>
      </c>
      <c r="Y207" s="50">
        <f t="shared" si="103"/>
        <v>990</v>
      </c>
      <c r="Z207" s="33">
        <f t="shared" si="104"/>
        <v>0.5383848454636091</v>
      </c>
      <c r="AA207" s="37">
        <f t="shared" si="105"/>
        <v>3.9481555333998002</v>
      </c>
      <c r="AB207" s="70">
        <f t="shared" si="106"/>
        <v>19.740777666999001</v>
      </c>
      <c r="AC207" s="73">
        <f>W207-'Headline Stats'!$B$6</f>
        <v>-2.4658653846153804</v>
      </c>
      <c r="AD207" s="34">
        <f>X207-'Headline Stats'!$B$7</f>
        <v>-26.690675241157521</v>
      </c>
      <c r="AE207" s="34">
        <f>Y207-'Headline Stats'!$B$8</f>
        <v>-95.803225806451564</v>
      </c>
      <c r="AF207" s="34">
        <f>Z207-'Headline Stats'!$B$13</f>
        <v>8.4477565498678298E-2</v>
      </c>
      <c r="AG207" s="34">
        <f>AA207-'Headline Stats'!$B$14</f>
        <v>0.60748176178437951</v>
      </c>
      <c r="AH207" s="69">
        <f>AB207-'Headline Stats'!$B$15</f>
        <v>3.5811731884845344</v>
      </c>
      <c r="AI207" s="75" t="s">
        <v>603</v>
      </c>
    </row>
    <row r="208" spans="1:35" s="9" customFormat="1" x14ac:dyDescent="0.25">
      <c r="A208" s="21" t="s">
        <v>578</v>
      </c>
      <c r="B208" s="21" t="s">
        <v>579</v>
      </c>
      <c r="C208" s="22" t="s">
        <v>580</v>
      </c>
      <c r="D208" s="23"/>
      <c r="E208" s="21" t="s">
        <v>581</v>
      </c>
      <c r="F208" s="25" t="s">
        <v>582</v>
      </c>
      <c r="G208" s="26" t="s">
        <v>583</v>
      </c>
      <c r="H208" s="106" t="s">
        <v>53</v>
      </c>
      <c r="I208" s="81" t="s">
        <v>592</v>
      </c>
      <c r="J208" s="27" t="str">
        <f t="shared" si="94"/>
        <v>RADA: Sarah Siddons</v>
      </c>
      <c r="K208" s="44">
        <f t="shared" si="99"/>
        <v>30.643044666000002</v>
      </c>
      <c r="L208" s="44">
        <f t="shared" si="100"/>
        <v>31.824147029999999</v>
      </c>
      <c r="M208" s="44">
        <f t="shared" si="101"/>
        <v>975.18875889764126</v>
      </c>
      <c r="N208" s="23">
        <v>9.34</v>
      </c>
      <c r="O208" s="23">
        <v>9.6999999999999993</v>
      </c>
      <c r="P208" s="111">
        <f t="shared" si="102"/>
        <v>90.597999999999999</v>
      </c>
      <c r="Q208" s="75" t="s">
        <v>28</v>
      </c>
      <c r="R208" s="23" t="s">
        <v>28</v>
      </c>
      <c r="S208" s="23" t="s">
        <v>14</v>
      </c>
      <c r="T208" s="23" t="s">
        <v>28</v>
      </c>
      <c r="U208" s="23" t="s">
        <v>14</v>
      </c>
      <c r="V208" s="95" t="s">
        <v>14</v>
      </c>
      <c r="W208" s="87">
        <v>27</v>
      </c>
      <c r="X208" s="32">
        <v>198</v>
      </c>
      <c r="Y208" s="50">
        <f t="shared" si="103"/>
        <v>990</v>
      </c>
      <c r="Z208" s="33">
        <f t="shared" si="104"/>
        <v>0.29801982383717079</v>
      </c>
      <c r="AA208" s="37">
        <f t="shared" si="105"/>
        <v>2.1854787081392524</v>
      </c>
      <c r="AB208" s="70">
        <f t="shared" si="106"/>
        <v>10.927393540696263</v>
      </c>
      <c r="AC208" s="73">
        <f>W208-'Headline Stats'!$B$6</f>
        <v>-2.4658653846153804</v>
      </c>
      <c r="AD208" s="34">
        <f>X208-'Headline Stats'!$B$7</f>
        <v>-26.690675241157521</v>
      </c>
      <c r="AE208" s="34">
        <f>Y208-'Headline Stats'!$B$8</f>
        <v>-95.803225806451564</v>
      </c>
      <c r="AF208" s="34">
        <f>Z208-'Headline Stats'!$B$13</f>
        <v>-0.15588745612776</v>
      </c>
      <c r="AG208" s="34">
        <f>AA208-'Headline Stats'!$B$14</f>
        <v>-1.1551950634761683</v>
      </c>
      <c r="AH208" s="69">
        <f>AB208-'Headline Stats'!$B$15</f>
        <v>-5.2322109378182038</v>
      </c>
      <c r="AI208" s="75" t="s">
        <v>603</v>
      </c>
    </row>
    <row r="209" spans="1:35" s="9" customFormat="1" x14ac:dyDescent="0.25">
      <c r="A209" s="21" t="s">
        <v>578</v>
      </c>
      <c r="B209" s="21" t="s">
        <v>579</v>
      </c>
      <c r="C209" s="22" t="s">
        <v>580</v>
      </c>
      <c r="D209" s="23"/>
      <c r="E209" s="21" t="s">
        <v>581</v>
      </c>
      <c r="F209" s="25" t="s">
        <v>582</v>
      </c>
      <c r="G209" s="26" t="s">
        <v>583</v>
      </c>
      <c r="H209" s="106" t="s">
        <v>53</v>
      </c>
      <c r="I209" s="81" t="s">
        <v>593</v>
      </c>
      <c r="J209" s="27" t="str">
        <f t="shared" si="94"/>
        <v>RADA: David Garrick</v>
      </c>
      <c r="K209" s="44">
        <f t="shared" si="99"/>
        <v>28.215223139999999</v>
      </c>
      <c r="L209" s="44">
        <f t="shared" si="100"/>
        <v>31.16797905</v>
      </c>
      <c r="M209" s="44">
        <f t="shared" si="101"/>
        <v>879.41148371859515</v>
      </c>
      <c r="N209" s="23">
        <v>8.6</v>
      </c>
      <c r="O209" s="23">
        <v>9.5</v>
      </c>
      <c r="P209" s="111">
        <f t="shared" si="102"/>
        <v>81.7</v>
      </c>
      <c r="Q209" s="75" t="s">
        <v>28</v>
      </c>
      <c r="R209" s="23" t="s">
        <v>28</v>
      </c>
      <c r="S209" s="23" t="s">
        <v>14</v>
      </c>
      <c r="T209" s="23" t="s">
        <v>28</v>
      </c>
      <c r="U209" s="23" t="s">
        <v>28</v>
      </c>
      <c r="V209" s="95" t="s">
        <v>14</v>
      </c>
      <c r="W209" s="87">
        <v>27</v>
      </c>
      <c r="X209" s="32">
        <v>198</v>
      </c>
      <c r="Y209" s="50">
        <f t="shared" si="103"/>
        <v>990</v>
      </c>
      <c r="Z209" s="33">
        <f t="shared" si="104"/>
        <v>0.33047735618115054</v>
      </c>
      <c r="AA209" s="37">
        <f t="shared" si="105"/>
        <v>2.4235006119951041</v>
      </c>
      <c r="AB209" s="70">
        <f t="shared" si="106"/>
        <v>12.117503059975519</v>
      </c>
      <c r="AC209" s="73">
        <f>W209-'Headline Stats'!$B$6</f>
        <v>-2.4658653846153804</v>
      </c>
      <c r="AD209" s="34">
        <f>X209-'Headline Stats'!$B$7</f>
        <v>-26.690675241157521</v>
      </c>
      <c r="AE209" s="34">
        <f>Y209-'Headline Stats'!$B$8</f>
        <v>-95.803225806451564</v>
      </c>
      <c r="AF209" s="34">
        <f>Z209-'Headline Stats'!$B$13</f>
        <v>-0.12342992378378026</v>
      </c>
      <c r="AG209" s="34">
        <f>AA209-'Headline Stats'!$B$14</f>
        <v>-0.91717315962031654</v>
      </c>
      <c r="AH209" s="69">
        <f>AB209-'Headline Stats'!$B$15</f>
        <v>-4.0421014185389481</v>
      </c>
      <c r="AI209" s="75" t="s">
        <v>603</v>
      </c>
    </row>
    <row r="210" spans="1:35" s="9" customFormat="1" x14ac:dyDescent="0.25">
      <c r="A210" s="21" t="s">
        <v>578</v>
      </c>
      <c r="B210" s="21" t="s">
        <v>579</v>
      </c>
      <c r="C210" s="22" t="s">
        <v>580</v>
      </c>
      <c r="D210" s="23"/>
      <c r="E210" s="21" t="s">
        <v>581</v>
      </c>
      <c r="F210" s="25" t="s">
        <v>582</v>
      </c>
      <c r="G210" s="26" t="s">
        <v>583</v>
      </c>
      <c r="H210" s="106" t="s">
        <v>53</v>
      </c>
      <c r="I210" s="81" t="s">
        <v>594</v>
      </c>
      <c r="J210" s="27" t="str">
        <f t="shared" si="94"/>
        <v>RADA: Squire Bancroft</v>
      </c>
      <c r="K210" s="44">
        <f t="shared" si="99"/>
        <v>54.790026330000003</v>
      </c>
      <c r="L210" s="44">
        <f t="shared" si="100"/>
        <v>24.606299249999999</v>
      </c>
      <c r="M210" s="44">
        <f t="shared" si="101"/>
        <v>1348.1797837913593</v>
      </c>
      <c r="N210" s="23">
        <v>16.7</v>
      </c>
      <c r="O210" s="23">
        <v>7.5</v>
      </c>
      <c r="P210" s="111">
        <f t="shared" si="102"/>
        <v>125.25</v>
      </c>
      <c r="Q210" s="75" t="s">
        <v>28</v>
      </c>
      <c r="R210" s="23" t="s">
        <v>28</v>
      </c>
      <c r="S210" s="23" t="s">
        <v>14</v>
      </c>
      <c r="T210" s="23" t="s">
        <v>28</v>
      </c>
      <c r="U210" s="23" t="s">
        <v>14</v>
      </c>
      <c r="V210" s="95" t="s">
        <v>14</v>
      </c>
      <c r="W210" s="87">
        <v>49.5</v>
      </c>
      <c r="X210" s="32">
        <v>330</v>
      </c>
      <c r="Y210" s="50">
        <f t="shared" si="103"/>
        <v>1650</v>
      </c>
      <c r="Z210" s="33">
        <f t="shared" si="104"/>
        <v>0.39520958083832336</v>
      </c>
      <c r="AA210" s="37">
        <f t="shared" si="105"/>
        <v>2.6347305389221556</v>
      </c>
      <c r="AB210" s="70">
        <f t="shared" si="106"/>
        <v>13.173652694610778</v>
      </c>
      <c r="AC210" s="73">
        <f>W210-'Headline Stats'!$B$6</f>
        <v>20.03413461538462</v>
      </c>
      <c r="AD210" s="34">
        <f>X210-'Headline Stats'!$B$7</f>
        <v>105.30932475884248</v>
      </c>
      <c r="AE210" s="34">
        <f>Y210-'Headline Stats'!$B$8</f>
        <v>564.19677419354844</v>
      </c>
      <c r="AF210" s="34">
        <f>Z210-'Headline Stats'!$B$13</f>
        <v>-5.8697699126607439E-2</v>
      </c>
      <c r="AG210" s="34">
        <f>AA210-'Headline Stats'!$B$14</f>
        <v>-0.70594323269326509</v>
      </c>
      <c r="AH210" s="69">
        <f>AB210-'Headline Stats'!$B$15</f>
        <v>-2.9859517839036886</v>
      </c>
      <c r="AI210" s="75" t="s">
        <v>603</v>
      </c>
    </row>
    <row r="211" spans="1:35" s="9" customFormat="1" x14ac:dyDescent="0.25">
      <c r="A211" s="21" t="s">
        <v>578</v>
      </c>
      <c r="B211" s="21" t="s">
        <v>579</v>
      </c>
      <c r="C211" s="22" t="s">
        <v>580</v>
      </c>
      <c r="D211" s="23"/>
      <c r="E211" s="21" t="s">
        <v>581</v>
      </c>
      <c r="F211" s="25" t="s">
        <v>582</v>
      </c>
      <c r="G211" s="26" t="s">
        <v>583</v>
      </c>
      <c r="H211" s="106" t="s">
        <v>53</v>
      </c>
      <c r="I211" s="81" t="s">
        <v>595</v>
      </c>
      <c r="J211" s="27" t="str">
        <f t="shared" si="94"/>
        <v>RADA: Wolfson Gielgud</v>
      </c>
      <c r="K211" s="44">
        <f t="shared" si="99"/>
        <v>27.887139150000003</v>
      </c>
      <c r="L211" s="44">
        <f t="shared" si="100"/>
        <v>22.965879300000001</v>
      </c>
      <c r="M211" s="44">
        <f t="shared" si="101"/>
        <v>640.45267174120465</v>
      </c>
      <c r="N211" s="23">
        <v>8.5</v>
      </c>
      <c r="O211" s="23">
        <v>7</v>
      </c>
      <c r="P211" s="111">
        <f t="shared" si="102"/>
        <v>59.5</v>
      </c>
      <c r="Q211" s="75" t="s">
        <v>28</v>
      </c>
      <c r="R211" s="23" t="s">
        <v>28</v>
      </c>
      <c r="S211" s="23" t="s">
        <v>14</v>
      </c>
      <c r="T211" s="23" t="s">
        <v>28</v>
      </c>
      <c r="U211" s="23" t="s">
        <v>14</v>
      </c>
      <c r="V211" s="95" t="s">
        <v>14</v>
      </c>
      <c r="W211" s="87">
        <v>33</v>
      </c>
      <c r="X211" s="32">
        <v>220</v>
      </c>
      <c r="Y211" s="50">
        <f t="shared" si="103"/>
        <v>1100</v>
      </c>
      <c r="Z211" s="33">
        <f t="shared" si="104"/>
        <v>0.55462184873949583</v>
      </c>
      <c r="AA211" s="37">
        <f t="shared" si="105"/>
        <v>3.6974789915966388</v>
      </c>
      <c r="AB211" s="70">
        <f t="shared" si="106"/>
        <v>18.487394957983192</v>
      </c>
      <c r="AC211" s="73">
        <f>W211-'Headline Stats'!$B$6</f>
        <v>3.5341346153846196</v>
      </c>
      <c r="AD211" s="34">
        <f>X211-'Headline Stats'!$B$7</f>
        <v>-4.6906752411575212</v>
      </c>
      <c r="AE211" s="34">
        <f>Y211-'Headline Stats'!$B$8</f>
        <v>14.196774193548436</v>
      </c>
      <c r="AF211" s="34">
        <f>Z211-'Headline Stats'!$B$13</f>
        <v>0.10071456877456503</v>
      </c>
      <c r="AG211" s="34">
        <f>AA211-'Headline Stats'!$B$14</f>
        <v>0.35680521998121817</v>
      </c>
      <c r="AH211" s="69">
        <f>AB211-'Headline Stats'!$B$15</f>
        <v>2.3277904794687245</v>
      </c>
      <c r="AI211" s="75" t="s">
        <v>603</v>
      </c>
    </row>
    <row r="212" spans="1:35" s="9" customFormat="1" x14ac:dyDescent="0.25">
      <c r="A212" s="21" t="s">
        <v>578</v>
      </c>
      <c r="B212" s="21" t="s">
        <v>579</v>
      </c>
      <c r="C212" s="22" t="s">
        <v>580</v>
      </c>
      <c r="D212" s="23"/>
      <c r="E212" s="21" t="s">
        <v>581</v>
      </c>
      <c r="F212" s="25" t="s">
        <v>582</v>
      </c>
      <c r="G212" s="26" t="s">
        <v>583</v>
      </c>
      <c r="H212" s="106" t="s">
        <v>53</v>
      </c>
      <c r="I212" s="81" t="s">
        <v>596</v>
      </c>
      <c r="J212" s="27" t="str">
        <f t="shared" si="94"/>
        <v>RADA: GBS Studio</v>
      </c>
      <c r="K212" s="44">
        <f t="shared" si="99"/>
        <v>36.745406879999997</v>
      </c>
      <c r="L212" s="44">
        <f t="shared" si="100"/>
        <v>18.700787430000002</v>
      </c>
      <c r="M212" s="44">
        <f t="shared" si="101"/>
        <v>687.16804309173949</v>
      </c>
      <c r="N212" s="23">
        <v>11.2</v>
      </c>
      <c r="O212" s="23">
        <v>5.7</v>
      </c>
      <c r="P212" s="111">
        <f t="shared" si="102"/>
        <v>63.839999999999996</v>
      </c>
      <c r="Q212" s="75" t="s">
        <v>28</v>
      </c>
      <c r="R212" s="23" t="s">
        <v>28</v>
      </c>
      <c r="S212" s="23" t="s">
        <v>14</v>
      </c>
      <c r="T212" s="23" t="s">
        <v>28</v>
      </c>
      <c r="U212" s="23" t="s">
        <v>14</v>
      </c>
      <c r="V212" s="95" t="s">
        <v>14</v>
      </c>
      <c r="W212" s="87">
        <v>38.5</v>
      </c>
      <c r="X212" s="32">
        <v>275</v>
      </c>
      <c r="Y212" s="50">
        <f t="shared" si="103"/>
        <v>1375</v>
      </c>
      <c r="Z212" s="33">
        <f t="shared" si="104"/>
        <v>0.60307017543859653</v>
      </c>
      <c r="AA212" s="37">
        <f t="shared" si="105"/>
        <v>4.3076441102756897</v>
      </c>
      <c r="AB212" s="70">
        <f t="shared" si="106"/>
        <v>21.538220551378448</v>
      </c>
      <c r="AC212" s="73">
        <f>W212-'Headline Stats'!$B$6</f>
        <v>9.0341346153846196</v>
      </c>
      <c r="AD212" s="34">
        <f>X212-'Headline Stats'!$B$7</f>
        <v>50.309324758842479</v>
      </c>
      <c r="AE212" s="34">
        <f>Y212-'Headline Stats'!$B$8</f>
        <v>289.19677419354844</v>
      </c>
      <c r="AF212" s="34">
        <f>Z212-'Headline Stats'!$B$13</f>
        <v>0.14916289547366574</v>
      </c>
      <c r="AG212" s="34">
        <f>AA212-'Headline Stats'!$B$14</f>
        <v>0.96697033866026905</v>
      </c>
      <c r="AH212" s="69">
        <f>AB212-'Headline Stats'!$B$15</f>
        <v>5.3786160728639807</v>
      </c>
      <c r="AI212" s="75" t="s">
        <v>603</v>
      </c>
    </row>
    <row r="213" spans="1:35" s="9" customFormat="1" x14ac:dyDescent="0.25">
      <c r="A213" s="21" t="s">
        <v>578</v>
      </c>
      <c r="B213" s="21" t="s">
        <v>579</v>
      </c>
      <c r="C213" s="22" t="s">
        <v>580</v>
      </c>
      <c r="D213" s="23"/>
      <c r="E213" s="21" t="s">
        <v>581</v>
      </c>
      <c r="F213" s="25" t="s">
        <v>582</v>
      </c>
      <c r="G213" s="26" t="s">
        <v>583</v>
      </c>
      <c r="H213" s="106" t="s">
        <v>53</v>
      </c>
      <c r="I213" s="81" t="s">
        <v>597</v>
      </c>
      <c r="J213" s="27" t="str">
        <f t="shared" si="94"/>
        <v>RADA: Training Suite</v>
      </c>
      <c r="K213" s="44">
        <f t="shared" si="99"/>
        <v>26.246719200000001</v>
      </c>
      <c r="L213" s="44">
        <f t="shared" si="100"/>
        <v>24.606299249999999</v>
      </c>
      <c r="M213" s="44">
        <f t="shared" si="101"/>
        <v>645.83462696592062</v>
      </c>
      <c r="N213" s="23">
        <v>8</v>
      </c>
      <c r="O213" s="23">
        <v>7.5</v>
      </c>
      <c r="P213" s="111">
        <f t="shared" si="102"/>
        <v>60</v>
      </c>
      <c r="Q213" s="75" t="s">
        <v>28</v>
      </c>
      <c r="R213" s="23" t="s">
        <v>28</v>
      </c>
      <c r="S213" s="23" t="s">
        <v>14</v>
      </c>
      <c r="T213" s="23" t="s">
        <v>28</v>
      </c>
      <c r="U213" s="23" t="s">
        <v>14</v>
      </c>
      <c r="V213" s="95" t="s">
        <v>28</v>
      </c>
      <c r="W213" s="87">
        <v>33</v>
      </c>
      <c r="X213" s="32">
        <v>220</v>
      </c>
      <c r="Y213" s="50">
        <f t="shared" si="103"/>
        <v>1100</v>
      </c>
      <c r="Z213" s="33">
        <f t="shared" si="104"/>
        <v>0.55000000000000004</v>
      </c>
      <c r="AA213" s="37">
        <f t="shared" si="105"/>
        <v>3.6666666666666665</v>
      </c>
      <c r="AB213" s="70">
        <f t="shared" si="106"/>
        <v>18.333333333333332</v>
      </c>
      <c r="AC213" s="73">
        <f>W213-'Headline Stats'!$B$6</f>
        <v>3.5341346153846196</v>
      </c>
      <c r="AD213" s="34">
        <f>X213-'Headline Stats'!$B$7</f>
        <v>-4.6906752411575212</v>
      </c>
      <c r="AE213" s="34">
        <f>Y213-'Headline Stats'!$B$8</f>
        <v>14.196774193548436</v>
      </c>
      <c r="AF213" s="34">
        <f>Z213-'Headline Stats'!$B$13</f>
        <v>9.6092720035069246E-2</v>
      </c>
      <c r="AG213" s="34">
        <f>AA213-'Headline Stats'!$B$14</f>
        <v>0.32599289505124585</v>
      </c>
      <c r="AH213" s="69">
        <f>AB213-'Headline Stats'!$B$15</f>
        <v>2.1737288548188651</v>
      </c>
      <c r="AI213" s="75" t="s">
        <v>603</v>
      </c>
    </row>
    <row r="214" spans="1:35" s="9" customFormat="1" x14ac:dyDescent="0.25">
      <c r="A214" s="21" t="s">
        <v>578</v>
      </c>
      <c r="B214" s="21" t="s">
        <v>579</v>
      </c>
      <c r="C214" s="22" t="s">
        <v>580</v>
      </c>
      <c r="D214" s="23"/>
      <c r="E214" s="21" t="s">
        <v>581</v>
      </c>
      <c r="F214" s="25" t="s">
        <v>582</v>
      </c>
      <c r="G214" s="26" t="s">
        <v>583</v>
      </c>
      <c r="H214" s="106" t="s">
        <v>53</v>
      </c>
      <c r="I214" s="81" t="s">
        <v>598</v>
      </c>
      <c r="J214" s="27" t="str">
        <f t="shared" si="94"/>
        <v>RADA: Jerwood Vanburgh</v>
      </c>
      <c r="K214" s="44">
        <f t="shared" si="99"/>
        <v>37.72965885</v>
      </c>
      <c r="L214" s="44">
        <f t="shared" si="100"/>
        <v>24.606299249999999</v>
      </c>
      <c r="M214" s="44">
        <f t="shared" si="101"/>
        <v>928.38727626351078</v>
      </c>
      <c r="N214" s="23">
        <v>11.5</v>
      </c>
      <c r="O214" s="23">
        <v>7.5</v>
      </c>
      <c r="P214" s="111">
        <f t="shared" si="102"/>
        <v>86.25</v>
      </c>
      <c r="Q214" s="75" t="s">
        <v>28</v>
      </c>
      <c r="R214" s="23" t="s">
        <v>28</v>
      </c>
      <c r="S214" s="23" t="s">
        <v>14</v>
      </c>
      <c r="T214" s="23" t="s">
        <v>28</v>
      </c>
      <c r="U214" s="23" t="s">
        <v>14</v>
      </c>
      <c r="V214" s="95" t="s">
        <v>14</v>
      </c>
      <c r="W214" s="87">
        <v>38.5</v>
      </c>
      <c r="X214" s="32">
        <v>275</v>
      </c>
      <c r="Y214" s="50">
        <f t="shared" si="103"/>
        <v>1375</v>
      </c>
      <c r="Z214" s="33">
        <f t="shared" si="104"/>
        <v>0.44637681159420289</v>
      </c>
      <c r="AA214" s="37">
        <f t="shared" si="105"/>
        <v>3.1884057971014492</v>
      </c>
      <c r="AB214" s="70">
        <f t="shared" si="106"/>
        <v>15.942028985507246</v>
      </c>
      <c r="AC214" s="73">
        <f>W214-'Headline Stats'!$B$6</f>
        <v>9.0341346153846196</v>
      </c>
      <c r="AD214" s="34">
        <f>X214-'Headline Stats'!$B$7</f>
        <v>50.309324758842479</v>
      </c>
      <c r="AE214" s="34">
        <f>Y214-'Headline Stats'!$B$8</f>
        <v>289.19677419354844</v>
      </c>
      <c r="AF214" s="34">
        <f>Z214-'Headline Stats'!$B$13</f>
        <v>-7.5304683707279052E-3</v>
      </c>
      <c r="AG214" s="34">
        <f>AA214-'Headline Stats'!$B$14</f>
        <v>-0.15226797451397145</v>
      </c>
      <c r="AH214" s="69">
        <f>AB214-'Headline Stats'!$B$15</f>
        <v>-0.2175754930072209</v>
      </c>
      <c r="AI214" s="75" t="s">
        <v>603</v>
      </c>
    </row>
    <row r="215" spans="1:35" s="9" customFormat="1" x14ac:dyDescent="0.25">
      <c r="A215" s="21" t="s">
        <v>578</v>
      </c>
      <c r="B215" s="21" t="s">
        <v>579</v>
      </c>
      <c r="C215" s="22" t="s">
        <v>580</v>
      </c>
      <c r="D215" s="23"/>
      <c r="E215" s="21" t="s">
        <v>581</v>
      </c>
      <c r="F215" s="25" t="s">
        <v>582</v>
      </c>
      <c r="G215" s="26" t="s">
        <v>583</v>
      </c>
      <c r="H215" s="106" t="s">
        <v>53</v>
      </c>
      <c r="I215" s="81" t="s">
        <v>127</v>
      </c>
      <c r="J215" s="27" t="str">
        <f t="shared" si="94"/>
        <v>RADA: Studio 1</v>
      </c>
      <c r="K215" s="44">
        <f t="shared" si="99"/>
        <v>36.089238899999998</v>
      </c>
      <c r="L215" s="44">
        <f t="shared" si="100"/>
        <v>19.685039400000001</v>
      </c>
      <c r="M215" s="44">
        <f t="shared" si="101"/>
        <v>710.41808966251267</v>
      </c>
      <c r="N215" s="23">
        <v>11</v>
      </c>
      <c r="O215" s="23">
        <v>6</v>
      </c>
      <c r="P215" s="111">
        <f t="shared" si="102"/>
        <v>66</v>
      </c>
      <c r="Q215" s="75" t="s">
        <v>28</v>
      </c>
      <c r="R215" s="23" t="s">
        <v>28</v>
      </c>
      <c r="S215" s="23" t="s">
        <v>28</v>
      </c>
      <c r="T215" s="23" t="s">
        <v>28</v>
      </c>
      <c r="U215" s="23" t="s">
        <v>28</v>
      </c>
      <c r="V215" s="95" t="s">
        <v>14</v>
      </c>
      <c r="W215" s="87">
        <v>33</v>
      </c>
      <c r="X215" s="32">
        <v>220</v>
      </c>
      <c r="Y215" s="50">
        <f t="shared" si="103"/>
        <v>1100</v>
      </c>
      <c r="Z215" s="33">
        <f t="shared" si="104"/>
        <v>0.5</v>
      </c>
      <c r="AA215" s="37">
        <f t="shared" si="105"/>
        <v>3.3333333333333335</v>
      </c>
      <c r="AB215" s="70">
        <f t="shared" si="106"/>
        <v>16.666666666666668</v>
      </c>
      <c r="AC215" s="73">
        <f>W215-'Headline Stats'!$B$6</f>
        <v>3.5341346153846196</v>
      </c>
      <c r="AD215" s="34">
        <f>X215-'Headline Stats'!$B$7</f>
        <v>-4.6906752411575212</v>
      </c>
      <c r="AE215" s="34">
        <f>Y215-'Headline Stats'!$B$8</f>
        <v>14.196774193548436</v>
      </c>
      <c r="AF215" s="34">
        <f>Z215-'Headline Stats'!$B$13</f>
        <v>4.6092720035069201E-2</v>
      </c>
      <c r="AG215" s="34">
        <f>AA215-'Headline Stats'!$B$14</f>
        <v>-7.3404382820871916E-3</v>
      </c>
      <c r="AH215" s="69">
        <f>AB215-'Headline Stats'!$B$15</f>
        <v>0.50706218815220083</v>
      </c>
      <c r="AI215" s="75" t="s">
        <v>603</v>
      </c>
    </row>
    <row r="216" spans="1:35" s="9" customFormat="1" x14ac:dyDescent="0.25">
      <c r="A216" s="21" t="s">
        <v>578</v>
      </c>
      <c r="B216" s="21" t="s">
        <v>579</v>
      </c>
      <c r="C216" s="22" t="s">
        <v>580</v>
      </c>
      <c r="D216" s="23"/>
      <c r="E216" s="21" t="s">
        <v>581</v>
      </c>
      <c r="F216" s="25" t="s">
        <v>582</v>
      </c>
      <c r="G216" s="26" t="s">
        <v>583</v>
      </c>
      <c r="H216" s="106" t="s">
        <v>53</v>
      </c>
      <c r="I216" s="81" t="s">
        <v>128</v>
      </c>
      <c r="J216" s="27" t="str">
        <f t="shared" si="94"/>
        <v>RADA: Studio 2</v>
      </c>
      <c r="K216" s="44">
        <f t="shared" si="99"/>
        <v>26.246719200000001</v>
      </c>
      <c r="L216" s="44">
        <f t="shared" si="100"/>
        <v>29.527559100000001</v>
      </c>
      <c r="M216" s="44">
        <f t="shared" si="101"/>
        <v>775.00155235910483</v>
      </c>
      <c r="N216" s="23">
        <v>8</v>
      </c>
      <c r="O216" s="23">
        <v>9</v>
      </c>
      <c r="P216" s="111">
        <f t="shared" si="102"/>
        <v>72</v>
      </c>
      <c r="Q216" s="75" t="s">
        <v>28</v>
      </c>
      <c r="R216" s="23" t="s">
        <v>28</v>
      </c>
      <c r="S216" s="23" t="s">
        <v>28</v>
      </c>
      <c r="T216" s="23" t="s">
        <v>28</v>
      </c>
      <c r="U216" s="23" t="s">
        <v>28</v>
      </c>
      <c r="V216" s="95" t="s">
        <v>14</v>
      </c>
      <c r="W216" s="87">
        <v>33</v>
      </c>
      <c r="X216" s="32">
        <v>220</v>
      </c>
      <c r="Y216" s="50">
        <f t="shared" si="103"/>
        <v>1100</v>
      </c>
      <c r="Z216" s="33">
        <f t="shared" si="104"/>
        <v>0.45833333333333331</v>
      </c>
      <c r="AA216" s="37">
        <f t="shared" si="105"/>
        <v>3.0555555555555554</v>
      </c>
      <c r="AB216" s="70">
        <f t="shared" si="106"/>
        <v>15.277777777777779</v>
      </c>
      <c r="AC216" s="73">
        <f>W216-'Headline Stats'!$B$6</f>
        <v>3.5341346153846196</v>
      </c>
      <c r="AD216" s="34">
        <f>X216-'Headline Stats'!$B$7</f>
        <v>-4.6906752411575212</v>
      </c>
      <c r="AE216" s="34">
        <f>Y216-'Headline Stats'!$B$8</f>
        <v>14.196774193548436</v>
      </c>
      <c r="AF216" s="34">
        <f>Z216-'Headline Stats'!$B$13</f>
        <v>4.4260533684025161E-3</v>
      </c>
      <c r="AG216" s="34">
        <f>AA216-'Headline Stats'!$B$14</f>
        <v>-0.28511821605986531</v>
      </c>
      <c r="AH216" s="69">
        <f>AB216-'Headline Stats'!$B$15</f>
        <v>-0.88182670073668845</v>
      </c>
      <c r="AI216" s="75" t="s">
        <v>603</v>
      </c>
    </row>
    <row r="217" spans="1:35" s="9" customFormat="1" x14ac:dyDescent="0.25">
      <c r="A217" s="21" t="s">
        <v>578</v>
      </c>
      <c r="B217" s="21" t="s">
        <v>579</v>
      </c>
      <c r="C217" s="22" t="s">
        <v>580</v>
      </c>
      <c r="D217" s="23"/>
      <c r="E217" s="21" t="s">
        <v>581</v>
      </c>
      <c r="F217" s="25" t="s">
        <v>582</v>
      </c>
      <c r="G217" s="26" t="s">
        <v>583</v>
      </c>
      <c r="H217" s="106" t="s">
        <v>53</v>
      </c>
      <c r="I217" s="81" t="s">
        <v>575</v>
      </c>
      <c r="J217" s="27" t="str">
        <f t="shared" si="94"/>
        <v>RADA: Room 3</v>
      </c>
      <c r="K217" s="44">
        <f t="shared" si="99"/>
        <v>22.965879300000001</v>
      </c>
      <c r="L217" s="44">
        <f t="shared" si="100"/>
        <v>19.685039400000001</v>
      </c>
      <c r="M217" s="44">
        <f t="shared" si="101"/>
        <v>452.08423887614447</v>
      </c>
      <c r="N217" s="23">
        <v>7</v>
      </c>
      <c r="O217" s="23">
        <v>6</v>
      </c>
      <c r="P217" s="111">
        <f t="shared" si="102"/>
        <v>42</v>
      </c>
      <c r="Q217" s="75" t="s">
        <v>28</v>
      </c>
      <c r="R217" s="23" t="s">
        <v>28</v>
      </c>
      <c r="S217" s="23" t="s">
        <v>28</v>
      </c>
      <c r="T217" s="23" t="s">
        <v>28</v>
      </c>
      <c r="U217" s="23" t="s">
        <v>28</v>
      </c>
      <c r="V217" s="95" t="s">
        <v>14</v>
      </c>
      <c r="W217" s="87">
        <v>30</v>
      </c>
      <c r="X217" s="32">
        <v>209</v>
      </c>
      <c r="Y217" s="50">
        <f t="shared" si="103"/>
        <v>1045</v>
      </c>
      <c r="Z217" s="33">
        <f t="shared" si="104"/>
        <v>0.7142857142857143</v>
      </c>
      <c r="AA217" s="37">
        <f t="shared" si="105"/>
        <v>4.9761904761904763</v>
      </c>
      <c r="AB217" s="70">
        <f t="shared" si="106"/>
        <v>24.88095238095238</v>
      </c>
      <c r="AC217" s="73">
        <f>W217-'Headline Stats'!$B$6</f>
        <v>0.53413461538461959</v>
      </c>
      <c r="AD217" s="34">
        <f>X217-'Headline Stats'!$B$7</f>
        <v>-15.690675241157521</v>
      </c>
      <c r="AE217" s="34">
        <f>Y217-'Headline Stats'!$B$8</f>
        <v>-40.803225806451564</v>
      </c>
      <c r="AF217" s="34">
        <f>Z217-'Headline Stats'!$B$13</f>
        <v>0.2603784343207835</v>
      </c>
      <c r="AG217" s="34">
        <f>AA217-'Headline Stats'!$B$14</f>
        <v>1.6355167045750556</v>
      </c>
      <c r="AH217" s="69">
        <f>AB217-'Headline Stats'!$B$15</f>
        <v>8.7213479024379126</v>
      </c>
      <c r="AI217" s="75" t="s">
        <v>603</v>
      </c>
    </row>
    <row r="218" spans="1:35" s="9" customFormat="1" x14ac:dyDescent="0.25">
      <c r="A218" s="21" t="s">
        <v>578</v>
      </c>
      <c r="B218" s="21" t="s">
        <v>579</v>
      </c>
      <c r="C218" s="22" t="s">
        <v>580</v>
      </c>
      <c r="D218" s="23"/>
      <c r="E218" s="21" t="s">
        <v>581</v>
      </c>
      <c r="F218" s="25" t="s">
        <v>582</v>
      </c>
      <c r="G218" s="26" t="s">
        <v>583</v>
      </c>
      <c r="H218" s="106" t="s">
        <v>53</v>
      </c>
      <c r="I218" s="81" t="s">
        <v>599</v>
      </c>
      <c r="J218" s="27" t="str">
        <f t="shared" si="94"/>
        <v>RADA: Room 4</v>
      </c>
      <c r="K218" s="44">
        <f t="shared" si="99"/>
        <v>13.123359600000001</v>
      </c>
      <c r="L218" s="44">
        <f t="shared" si="100"/>
        <v>9.8425197000000004</v>
      </c>
      <c r="M218" s="44">
        <f t="shared" si="101"/>
        <v>129.16692539318413</v>
      </c>
      <c r="N218" s="23">
        <v>4</v>
      </c>
      <c r="O218" s="23">
        <v>3</v>
      </c>
      <c r="P218" s="111">
        <f t="shared" si="102"/>
        <v>12</v>
      </c>
      <c r="Q218" s="75" t="s">
        <v>28</v>
      </c>
      <c r="R218" s="23" t="s">
        <v>28</v>
      </c>
      <c r="S218" s="23" t="s">
        <v>28</v>
      </c>
      <c r="T218" s="23" t="s">
        <v>28</v>
      </c>
      <c r="U218" s="23" t="s">
        <v>28</v>
      </c>
      <c r="V218" s="95" t="s">
        <v>28</v>
      </c>
      <c r="W218" s="87">
        <v>22</v>
      </c>
      <c r="X218" s="32">
        <v>160</v>
      </c>
      <c r="Y218" s="50">
        <f t="shared" si="103"/>
        <v>800</v>
      </c>
      <c r="Z218" s="33">
        <f t="shared" si="104"/>
        <v>1.8333333333333333</v>
      </c>
      <c r="AA218" s="37">
        <f t="shared" si="105"/>
        <v>13.333333333333334</v>
      </c>
      <c r="AB218" s="70">
        <f t="shared" si="106"/>
        <v>66.666666666666671</v>
      </c>
      <c r="AC218" s="73">
        <f>W218-'Headline Stats'!$B$6</f>
        <v>-7.4658653846153804</v>
      </c>
      <c r="AD218" s="34">
        <f>X218-'Headline Stats'!$B$7</f>
        <v>-64.690675241157521</v>
      </c>
      <c r="AE218" s="34">
        <f>Y218-'Headline Stats'!$B$8</f>
        <v>-285.80322580645156</v>
      </c>
      <c r="AF218" s="34">
        <f>Z218-'Headline Stats'!$B$13</f>
        <v>1.3794260533684024</v>
      </c>
      <c r="AG218" s="34">
        <f>AA218-'Headline Stats'!$B$14</f>
        <v>9.9926595617179128</v>
      </c>
      <c r="AH218" s="69">
        <f>AB218-'Headline Stats'!$B$15</f>
        <v>50.507062188152204</v>
      </c>
      <c r="AI218" s="75" t="s">
        <v>603</v>
      </c>
    </row>
    <row r="219" spans="1:35" s="14" customFormat="1" x14ac:dyDescent="0.25">
      <c r="A219" s="21" t="s">
        <v>578</v>
      </c>
      <c r="B219" s="21" t="s">
        <v>579</v>
      </c>
      <c r="C219" s="22" t="s">
        <v>580</v>
      </c>
      <c r="D219" s="23"/>
      <c r="E219" s="21" t="s">
        <v>581</v>
      </c>
      <c r="F219" s="25" t="s">
        <v>582</v>
      </c>
      <c r="G219" s="26" t="s">
        <v>583</v>
      </c>
      <c r="H219" s="106" t="s">
        <v>53</v>
      </c>
      <c r="I219" s="81" t="s">
        <v>577</v>
      </c>
      <c r="J219" s="27" t="str">
        <f t="shared" si="94"/>
        <v>RADA: Room 5</v>
      </c>
      <c r="K219" s="44">
        <f t="shared" si="99"/>
        <v>19.685039400000001</v>
      </c>
      <c r="L219" s="44">
        <f t="shared" si="100"/>
        <v>11.48293965</v>
      </c>
      <c r="M219" s="44">
        <f t="shared" si="101"/>
        <v>226.04211943807223</v>
      </c>
      <c r="N219" s="23">
        <v>6</v>
      </c>
      <c r="O219" s="23">
        <v>3.5</v>
      </c>
      <c r="P219" s="111">
        <f t="shared" si="102"/>
        <v>21</v>
      </c>
      <c r="Q219" s="75" t="s">
        <v>28</v>
      </c>
      <c r="R219" s="23" t="s">
        <v>28</v>
      </c>
      <c r="S219" s="23" t="s">
        <v>28</v>
      </c>
      <c r="T219" s="23" t="s">
        <v>28</v>
      </c>
      <c r="U219" s="23" t="s">
        <v>28</v>
      </c>
      <c r="V219" s="95" t="s">
        <v>14</v>
      </c>
      <c r="W219" s="87">
        <v>22</v>
      </c>
      <c r="X219" s="32">
        <v>160</v>
      </c>
      <c r="Y219" s="50">
        <f t="shared" si="103"/>
        <v>800</v>
      </c>
      <c r="Z219" s="33">
        <f t="shared" si="104"/>
        <v>1.0476190476190477</v>
      </c>
      <c r="AA219" s="37">
        <f t="shared" si="105"/>
        <v>7.6190476190476186</v>
      </c>
      <c r="AB219" s="70">
        <f t="shared" si="106"/>
        <v>38.095238095238095</v>
      </c>
      <c r="AC219" s="73">
        <f>W219-'Headline Stats'!$B$6</f>
        <v>-7.4658653846153804</v>
      </c>
      <c r="AD219" s="34">
        <f>X219-'Headline Stats'!$B$7</f>
        <v>-64.690675241157521</v>
      </c>
      <c r="AE219" s="34">
        <f>Y219-'Headline Stats'!$B$8</f>
        <v>-285.80322580645156</v>
      </c>
      <c r="AF219" s="34">
        <f>Z219-'Headline Stats'!$B$13</f>
        <v>0.59371176765411682</v>
      </c>
      <c r="AG219" s="34">
        <f>AA219-'Headline Stats'!$B$14</f>
        <v>4.2783738474321975</v>
      </c>
      <c r="AH219" s="69">
        <f>AB219-'Headline Stats'!$B$15</f>
        <v>21.935633616723628</v>
      </c>
      <c r="AI219" s="75" t="s">
        <v>603</v>
      </c>
    </row>
    <row r="220" spans="1:35" s="9" customFormat="1" x14ac:dyDescent="0.25">
      <c r="A220" s="21" t="s">
        <v>578</v>
      </c>
      <c r="B220" s="21" t="s">
        <v>579</v>
      </c>
      <c r="C220" s="22" t="s">
        <v>580</v>
      </c>
      <c r="D220" s="23"/>
      <c r="E220" s="21" t="s">
        <v>581</v>
      </c>
      <c r="F220" s="25" t="s">
        <v>582</v>
      </c>
      <c r="G220" s="26" t="s">
        <v>583</v>
      </c>
      <c r="H220" s="106" t="s">
        <v>53</v>
      </c>
      <c r="I220" s="81" t="s">
        <v>518</v>
      </c>
      <c r="J220" s="27" t="str">
        <f t="shared" si="94"/>
        <v>RADA: Studio 7</v>
      </c>
      <c r="K220" s="44">
        <f t="shared" si="99"/>
        <v>22.965879300000001</v>
      </c>
      <c r="L220" s="44">
        <f t="shared" si="100"/>
        <v>26.246719200000001</v>
      </c>
      <c r="M220" s="44">
        <f t="shared" si="101"/>
        <v>602.77898516819266</v>
      </c>
      <c r="N220" s="23">
        <v>7</v>
      </c>
      <c r="O220" s="23">
        <v>8</v>
      </c>
      <c r="P220" s="111">
        <f t="shared" si="102"/>
        <v>56</v>
      </c>
      <c r="Q220" s="75" t="s">
        <v>28</v>
      </c>
      <c r="R220" s="23" t="s">
        <v>28</v>
      </c>
      <c r="S220" s="23" t="s">
        <v>28</v>
      </c>
      <c r="T220" s="23" t="s">
        <v>28</v>
      </c>
      <c r="U220" s="23" t="s">
        <v>28</v>
      </c>
      <c r="V220" s="95" t="s">
        <v>28</v>
      </c>
      <c r="W220" s="87">
        <v>27</v>
      </c>
      <c r="X220" s="32">
        <v>198</v>
      </c>
      <c r="Y220" s="50">
        <f t="shared" si="103"/>
        <v>990</v>
      </c>
      <c r="Z220" s="33">
        <f t="shared" si="104"/>
        <v>0.48214285714285715</v>
      </c>
      <c r="AA220" s="37">
        <f t="shared" si="105"/>
        <v>3.5357142857142856</v>
      </c>
      <c r="AB220" s="70">
        <f t="shared" si="106"/>
        <v>17.678571428571427</v>
      </c>
      <c r="AC220" s="73">
        <f>W220-'Headline Stats'!$B$6</f>
        <v>-2.4658653846153804</v>
      </c>
      <c r="AD220" s="34">
        <f>X220-'Headline Stats'!$B$7</f>
        <v>-26.690675241157521</v>
      </c>
      <c r="AE220" s="34">
        <f>Y220-'Headline Stats'!$B$8</f>
        <v>-95.803225806451564</v>
      </c>
      <c r="AF220" s="34">
        <f>Z220-'Headline Stats'!$B$13</f>
        <v>2.8235577177926352E-2</v>
      </c>
      <c r="AG220" s="34">
        <f>AA220-'Headline Stats'!$B$14</f>
        <v>0.19504051409886491</v>
      </c>
      <c r="AH220" s="69">
        <f>AB220-'Headline Stats'!$B$15</f>
        <v>1.51896695005696</v>
      </c>
      <c r="AI220" s="75" t="s">
        <v>603</v>
      </c>
    </row>
    <row r="221" spans="1:35" s="9" customFormat="1" x14ac:dyDescent="0.25">
      <c r="A221" s="21" t="s">
        <v>578</v>
      </c>
      <c r="B221" s="21" t="s">
        <v>579</v>
      </c>
      <c r="C221" s="22" t="s">
        <v>580</v>
      </c>
      <c r="D221" s="23"/>
      <c r="E221" s="21" t="s">
        <v>581</v>
      </c>
      <c r="F221" s="25" t="s">
        <v>582</v>
      </c>
      <c r="G221" s="26" t="s">
        <v>583</v>
      </c>
      <c r="H221" s="106" t="s">
        <v>53</v>
      </c>
      <c r="I221" s="81" t="s">
        <v>600</v>
      </c>
      <c r="J221" s="27" t="str">
        <f t="shared" si="94"/>
        <v>RADA: Nancy Diguid Room</v>
      </c>
      <c r="K221" s="44">
        <f t="shared" si="99"/>
        <v>22.965879300000001</v>
      </c>
      <c r="L221" s="44">
        <f t="shared" si="100"/>
        <v>9.8425197000000004</v>
      </c>
      <c r="M221" s="44">
        <f t="shared" si="101"/>
        <v>226.04211943807223</v>
      </c>
      <c r="N221" s="23">
        <v>7</v>
      </c>
      <c r="O221" s="23">
        <v>3</v>
      </c>
      <c r="P221" s="111">
        <f t="shared" si="102"/>
        <v>21</v>
      </c>
      <c r="Q221" s="75" t="s">
        <v>28</v>
      </c>
      <c r="R221" s="23" t="s">
        <v>28</v>
      </c>
      <c r="S221" s="23" t="s">
        <v>28</v>
      </c>
      <c r="T221" s="23" t="s">
        <v>28</v>
      </c>
      <c r="U221" s="23" t="s">
        <v>28</v>
      </c>
      <c r="V221" s="95" t="s">
        <v>28</v>
      </c>
      <c r="W221" s="87">
        <v>30</v>
      </c>
      <c r="X221" s="32">
        <v>209</v>
      </c>
      <c r="Y221" s="50">
        <f t="shared" si="103"/>
        <v>1045</v>
      </c>
      <c r="Z221" s="33">
        <f t="shared" si="104"/>
        <v>1.4285714285714286</v>
      </c>
      <c r="AA221" s="37">
        <f t="shared" si="105"/>
        <v>9.9523809523809526</v>
      </c>
      <c r="AB221" s="70">
        <f t="shared" si="106"/>
        <v>49.761904761904759</v>
      </c>
      <c r="AC221" s="73">
        <f>W221-'Headline Stats'!$B$6</f>
        <v>0.53413461538461959</v>
      </c>
      <c r="AD221" s="34">
        <f>X221-'Headline Stats'!$B$7</f>
        <v>-15.690675241157521</v>
      </c>
      <c r="AE221" s="34">
        <f>Y221-'Headline Stats'!$B$8</f>
        <v>-40.803225806451564</v>
      </c>
      <c r="AF221" s="34">
        <f>Z221-'Headline Stats'!$B$13</f>
        <v>0.97466414860649775</v>
      </c>
      <c r="AG221" s="34">
        <f>AA221-'Headline Stats'!$B$14</f>
        <v>6.6117071807655314</v>
      </c>
      <c r="AH221" s="69">
        <f>AB221-'Headline Stats'!$B$15</f>
        <v>33.602300283390292</v>
      </c>
      <c r="AI221" s="75" t="s">
        <v>603</v>
      </c>
    </row>
    <row r="222" spans="1:35" s="9" customFormat="1" x14ac:dyDescent="0.25">
      <c r="A222" s="21" t="s">
        <v>578</v>
      </c>
      <c r="B222" s="21" t="s">
        <v>579</v>
      </c>
      <c r="C222" s="22" t="s">
        <v>580</v>
      </c>
      <c r="D222" s="23"/>
      <c r="E222" s="21" t="s">
        <v>581</v>
      </c>
      <c r="F222" s="25" t="s">
        <v>582</v>
      </c>
      <c r="G222" s="26" t="s">
        <v>583</v>
      </c>
      <c r="H222" s="106" t="s">
        <v>53</v>
      </c>
      <c r="I222" s="81" t="s">
        <v>601</v>
      </c>
      <c r="J222" s="27" t="str">
        <f t="shared" si="94"/>
        <v>RADA: Attic Suite</v>
      </c>
      <c r="K222" s="44">
        <f t="shared" si="99"/>
        <v>19.685039400000001</v>
      </c>
      <c r="L222" s="44">
        <f t="shared" si="100"/>
        <v>11.48293965</v>
      </c>
      <c r="M222" s="44">
        <f t="shared" si="101"/>
        <v>226.04211943807223</v>
      </c>
      <c r="N222" s="23">
        <v>6</v>
      </c>
      <c r="O222" s="23">
        <v>3.5</v>
      </c>
      <c r="P222" s="111">
        <f t="shared" si="102"/>
        <v>21</v>
      </c>
      <c r="Q222" s="75" t="s">
        <v>28</v>
      </c>
      <c r="R222" s="23" t="s">
        <v>28</v>
      </c>
      <c r="S222" s="23" t="s">
        <v>28</v>
      </c>
      <c r="T222" s="23" t="s">
        <v>28</v>
      </c>
      <c r="U222" s="23" t="s">
        <v>28</v>
      </c>
      <c r="V222" s="95" t="s">
        <v>28</v>
      </c>
      <c r="W222" s="87">
        <v>30</v>
      </c>
      <c r="X222" s="32">
        <v>209</v>
      </c>
      <c r="Y222" s="50">
        <f t="shared" si="103"/>
        <v>1045</v>
      </c>
      <c r="Z222" s="33">
        <f t="shared" si="104"/>
        <v>1.4285714285714286</v>
      </c>
      <c r="AA222" s="37">
        <f t="shared" si="105"/>
        <v>9.9523809523809526</v>
      </c>
      <c r="AB222" s="70">
        <f t="shared" si="106"/>
        <v>49.761904761904759</v>
      </c>
      <c r="AC222" s="73">
        <f>W222-'Headline Stats'!$B$6</f>
        <v>0.53413461538461959</v>
      </c>
      <c r="AD222" s="34">
        <f>X222-'Headline Stats'!$B$7</f>
        <v>-15.690675241157521</v>
      </c>
      <c r="AE222" s="34">
        <f>Y222-'Headline Stats'!$B$8</f>
        <v>-40.803225806451564</v>
      </c>
      <c r="AF222" s="34">
        <f>Z222-'Headline Stats'!$B$13</f>
        <v>0.97466414860649775</v>
      </c>
      <c r="AG222" s="34">
        <f>AA222-'Headline Stats'!$B$14</f>
        <v>6.6117071807655314</v>
      </c>
      <c r="AH222" s="69">
        <f>AB222-'Headline Stats'!$B$15</f>
        <v>33.602300283390292</v>
      </c>
      <c r="AI222" s="75" t="s">
        <v>603</v>
      </c>
    </row>
    <row r="223" spans="1:35" s="9" customFormat="1" x14ac:dyDescent="0.25">
      <c r="A223" s="21" t="s">
        <v>546</v>
      </c>
      <c r="B223" s="21" t="s">
        <v>547</v>
      </c>
      <c r="C223" s="22" t="s">
        <v>548</v>
      </c>
      <c r="D223" s="21"/>
      <c r="E223" s="21" t="s">
        <v>549</v>
      </c>
      <c r="F223" s="25" t="s">
        <v>550</v>
      </c>
      <c r="G223" s="25" t="s">
        <v>551</v>
      </c>
      <c r="H223" s="106" t="s">
        <v>72</v>
      </c>
      <c r="I223" s="81" t="s">
        <v>552</v>
      </c>
      <c r="J223" s="27" t="str">
        <f t="shared" si="94"/>
        <v>Rag Factory: Hume Studio</v>
      </c>
      <c r="K223" s="46">
        <v>29</v>
      </c>
      <c r="L223" s="46">
        <v>80</v>
      </c>
      <c r="M223" s="44">
        <f t="shared" si="101"/>
        <v>2320</v>
      </c>
      <c r="N223" s="44">
        <f t="shared" ref="N223:O227" si="107">K223*0.3048</f>
        <v>8.8391999999999999</v>
      </c>
      <c r="O223" s="44">
        <f t="shared" si="107"/>
        <v>24.384</v>
      </c>
      <c r="P223" s="114">
        <f t="shared" si="102"/>
        <v>215.53505279999999</v>
      </c>
      <c r="Q223" s="81" t="s">
        <v>28</v>
      </c>
      <c r="R223" s="46" t="s">
        <v>28</v>
      </c>
      <c r="S223" s="46" t="s">
        <v>28</v>
      </c>
      <c r="T223" s="46" t="s">
        <v>28</v>
      </c>
      <c r="U223" s="46" t="s">
        <v>28</v>
      </c>
      <c r="V223" s="99" t="s">
        <v>28</v>
      </c>
      <c r="W223" s="83">
        <f>X223/8</f>
        <v>25.625</v>
      </c>
      <c r="X223" s="47">
        <v>205</v>
      </c>
      <c r="Y223" s="50">
        <f t="shared" si="103"/>
        <v>1025</v>
      </c>
      <c r="Z223" s="33">
        <f t="shared" si="104"/>
        <v>0.11889017432249424</v>
      </c>
      <c r="AA223" s="37">
        <f t="shared" si="105"/>
        <v>0.95112139457995393</v>
      </c>
      <c r="AB223" s="70">
        <f t="shared" si="106"/>
        <v>4.7556069728997699</v>
      </c>
      <c r="AC223" s="73">
        <f>W223-'Headline Stats'!$B$6</f>
        <v>-3.8408653846153804</v>
      </c>
      <c r="AD223" s="34">
        <f>X223-'Headline Stats'!$B$7</f>
        <v>-19.690675241157521</v>
      </c>
      <c r="AE223" s="34">
        <f>Y223-'Headline Stats'!$B$8</f>
        <v>-60.803225806451564</v>
      </c>
      <c r="AF223" s="34">
        <f>Z223-'Headline Stats'!$B$13</f>
        <v>-0.33501710564243659</v>
      </c>
      <c r="AG223" s="34">
        <f>AA223-'Headline Stats'!$B$14</f>
        <v>-2.389552377035467</v>
      </c>
      <c r="AH223" s="69">
        <f>AB223-'Headline Stats'!$B$15</f>
        <v>-11.403997505614697</v>
      </c>
      <c r="AI223" s="81" t="s">
        <v>553</v>
      </c>
    </row>
    <row r="224" spans="1:35" s="9" customFormat="1" x14ac:dyDescent="0.25">
      <c r="A224" s="21" t="s">
        <v>546</v>
      </c>
      <c r="B224" s="21" t="s">
        <v>547</v>
      </c>
      <c r="C224" s="22" t="s">
        <v>548</v>
      </c>
      <c r="D224" s="21"/>
      <c r="E224" s="21" t="s">
        <v>549</v>
      </c>
      <c r="F224" s="25" t="s">
        <v>550</v>
      </c>
      <c r="G224" s="25" t="s">
        <v>551</v>
      </c>
      <c r="H224" s="106" t="s">
        <v>72</v>
      </c>
      <c r="I224" s="81" t="s">
        <v>554</v>
      </c>
      <c r="J224" s="27" t="str">
        <f t="shared" si="94"/>
        <v>Rag Factory: Apricot Studio</v>
      </c>
      <c r="K224" s="23">
        <v>14.25</v>
      </c>
      <c r="L224" s="23">
        <v>78</v>
      </c>
      <c r="M224" s="29">
        <f t="shared" si="101"/>
        <v>1111.5</v>
      </c>
      <c r="N224" s="44">
        <f t="shared" si="107"/>
        <v>4.3433999999999999</v>
      </c>
      <c r="O224" s="44">
        <f t="shared" si="107"/>
        <v>23.7744</v>
      </c>
      <c r="P224" s="114">
        <f t="shared" si="102"/>
        <v>103.26172896</v>
      </c>
      <c r="Q224" s="81" t="s">
        <v>28</v>
      </c>
      <c r="R224" s="46" t="s">
        <v>28</v>
      </c>
      <c r="S224" s="46" t="s">
        <v>28</v>
      </c>
      <c r="T224" s="46" t="s">
        <v>28</v>
      </c>
      <c r="U224" s="46" t="s">
        <v>28</v>
      </c>
      <c r="V224" s="99" t="s">
        <v>28</v>
      </c>
      <c r="W224" s="83">
        <f>X224/8</f>
        <v>15.625</v>
      </c>
      <c r="X224" s="32">
        <v>125</v>
      </c>
      <c r="Y224" s="50">
        <f t="shared" si="103"/>
        <v>625</v>
      </c>
      <c r="Z224" s="33">
        <f t="shared" si="104"/>
        <v>0.15131453014942817</v>
      </c>
      <c r="AA224" s="37">
        <f t="shared" si="105"/>
        <v>1.2105162411954253</v>
      </c>
      <c r="AB224" s="70">
        <f t="shared" si="106"/>
        <v>6.0525812059771269</v>
      </c>
      <c r="AC224" s="73">
        <f>W224-'Headline Stats'!$B$6</f>
        <v>-13.84086538461538</v>
      </c>
      <c r="AD224" s="34">
        <f>X224-'Headline Stats'!$B$7</f>
        <v>-99.690675241157521</v>
      </c>
      <c r="AE224" s="34">
        <f>Y224-'Headline Stats'!$B$8</f>
        <v>-460.80322580645156</v>
      </c>
      <c r="AF224" s="34">
        <f>Z224-'Headline Stats'!$B$13</f>
        <v>-0.30259274981550266</v>
      </c>
      <c r="AG224" s="34">
        <f>AA224-'Headline Stats'!$B$14</f>
        <v>-2.1301575304199956</v>
      </c>
      <c r="AH224" s="69">
        <f>AB224-'Headline Stats'!$B$15</f>
        <v>-10.10702327253734</v>
      </c>
      <c r="AI224" s="81" t="s">
        <v>553</v>
      </c>
    </row>
    <row r="225" spans="1:35" s="9" customFormat="1" x14ac:dyDescent="0.25">
      <c r="A225" s="21" t="s">
        <v>546</v>
      </c>
      <c r="B225" s="21" t="s">
        <v>547</v>
      </c>
      <c r="C225" s="22" t="s">
        <v>548</v>
      </c>
      <c r="D225" s="21"/>
      <c r="E225" s="21" t="s">
        <v>549</v>
      </c>
      <c r="F225" s="25" t="s">
        <v>550</v>
      </c>
      <c r="G225" s="25" t="s">
        <v>551</v>
      </c>
      <c r="H225" s="106" t="s">
        <v>72</v>
      </c>
      <c r="I225" s="81" t="s">
        <v>555</v>
      </c>
      <c r="J225" s="27" t="str">
        <f t="shared" si="94"/>
        <v>Rag Factory: Sewing Room</v>
      </c>
      <c r="K225" s="46">
        <v>23</v>
      </c>
      <c r="L225" s="46">
        <v>35</v>
      </c>
      <c r="M225" s="29">
        <f t="shared" si="101"/>
        <v>805</v>
      </c>
      <c r="N225" s="44">
        <f t="shared" si="107"/>
        <v>7.0104000000000006</v>
      </c>
      <c r="O225" s="44">
        <f t="shared" si="107"/>
        <v>10.668000000000001</v>
      </c>
      <c r="P225" s="114">
        <f t="shared" si="102"/>
        <v>74.786947200000014</v>
      </c>
      <c r="Q225" s="81" t="s">
        <v>28</v>
      </c>
      <c r="R225" s="46" t="s">
        <v>28</v>
      </c>
      <c r="S225" s="46" t="s">
        <v>28</v>
      </c>
      <c r="T225" s="46" t="s">
        <v>28</v>
      </c>
      <c r="U225" s="46" t="s">
        <v>28</v>
      </c>
      <c r="V225" s="99" t="s">
        <v>28</v>
      </c>
      <c r="W225" s="83">
        <f>X225/8</f>
        <v>15</v>
      </c>
      <c r="X225" s="32">
        <v>120</v>
      </c>
      <c r="Y225" s="50">
        <f t="shared" si="103"/>
        <v>600</v>
      </c>
      <c r="Z225" s="33">
        <f t="shared" si="104"/>
        <v>0.20056975931757243</v>
      </c>
      <c r="AA225" s="37">
        <f t="shared" si="105"/>
        <v>1.6045580745405794</v>
      </c>
      <c r="AB225" s="70">
        <f t="shared" si="106"/>
        <v>8.0227903727028966</v>
      </c>
      <c r="AC225" s="73">
        <f>W225-'Headline Stats'!$B$6</f>
        <v>-14.46586538461538</v>
      </c>
      <c r="AD225" s="34">
        <f>X225-'Headline Stats'!$B$7</f>
        <v>-104.69067524115752</v>
      </c>
      <c r="AE225" s="34">
        <f>Y225-'Headline Stats'!$B$8</f>
        <v>-485.80322580645156</v>
      </c>
      <c r="AF225" s="34">
        <f>Z225-'Headline Stats'!$B$13</f>
        <v>-0.25333752064735837</v>
      </c>
      <c r="AG225" s="34">
        <f>AA225-'Headline Stats'!$B$14</f>
        <v>-1.7361156970748413</v>
      </c>
      <c r="AH225" s="69">
        <f>AB225-'Headline Stats'!$B$15</f>
        <v>-8.1368141058115704</v>
      </c>
      <c r="AI225" s="81" t="s">
        <v>553</v>
      </c>
    </row>
    <row r="226" spans="1:35" s="9" customFormat="1" x14ac:dyDescent="0.25">
      <c r="A226" s="21" t="s">
        <v>546</v>
      </c>
      <c r="B226" s="21" t="s">
        <v>547</v>
      </c>
      <c r="C226" s="22" t="s">
        <v>548</v>
      </c>
      <c r="D226" s="21"/>
      <c r="E226" s="21" t="s">
        <v>549</v>
      </c>
      <c r="F226" s="25" t="s">
        <v>550</v>
      </c>
      <c r="G226" s="25" t="s">
        <v>551</v>
      </c>
      <c r="H226" s="106" t="s">
        <v>72</v>
      </c>
      <c r="I226" s="81" t="s">
        <v>556</v>
      </c>
      <c r="J226" s="27" t="str">
        <f t="shared" si="94"/>
        <v>Rag Factory: McCoy Studio</v>
      </c>
      <c r="K226" s="46">
        <v>23</v>
      </c>
      <c r="L226" s="46">
        <v>26</v>
      </c>
      <c r="M226" s="29">
        <f t="shared" si="101"/>
        <v>598</v>
      </c>
      <c r="N226" s="44">
        <f t="shared" si="107"/>
        <v>7.0104000000000006</v>
      </c>
      <c r="O226" s="44">
        <f t="shared" si="107"/>
        <v>7.9248000000000003</v>
      </c>
      <c r="P226" s="114">
        <f t="shared" si="102"/>
        <v>55.556017920000009</v>
      </c>
      <c r="Q226" s="81" t="s">
        <v>28</v>
      </c>
      <c r="R226" s="46" t="s">
        <v>28</v>
      </c>
      <c r="S226" s="46" t="s">
        <v>28</v>
      </c>
      <c r="T226" s="46" t="s">
        <v>28</v>
      </c>
      <c r="U226" s="46" t="s">
        <v>14</v>
      </c>
      <c r="V226" s="99" t="s">
        <v>14</v>
      </c>
      <c r="W226" s="83">
        <f>X226/8</f>
        <v>11.875</v>
      </c>
      <c r="X226" s="32">
        <v>95</v>
      </c>
      <c r="Y226" s="50">
        <f t="shared" si="103"/>
        <v>475</v>
      </c>
      <c r="Z226" s="33">
        <f t="shared" si="104"/>
        <v>0.21374822106760524</v>
      </c>
      <c r="AA226" s="37">
        <f t="shared" si="105"/>
        <v>1.7099857685408419</v>
      </c>
      <c r="AB226" s="70">
        <f t="shared" si="106"/>
        <v>8.5499288427042099</v>
      </c>
      <c r="AC226" s="73">
        <f>W226-'Headline Stats'!$B$6</f>
        <v>-17.59086538461538</v>
      </c>
      <c r="AD226" s="34">
        <f>X226-'Headline Stats'!$B$7</f>
        <v>-129.69067524115752</v>
      </c>
      <c r="AE226" s="34">
        <f>Y226-'Headline Stats'!$B$8</f>
        <v>-610.80322580645156</v>
      </c>
      <c r="AF226" s="34">
        <f>Z226-'Headline Stats'!$B$13</f>
        <v>-0.24015905889732556</v>
      </c>
      <c r="AG226" s="34">
        <f>AA226-'Headline Stats'!$B$14</f>
        <v>-1.6306880030745787</v>
      </c>
      <c r="AH226" s="69">
        <f>AB226-'Headline Stats'!$B$15</f>
        <v>-7.6096756358102571</v>
      </c>
      <c r="AI226" s="81" t="s">
        <v>553</v>
      </c>
    </row>
    <row r="227" spans="1:35" s="9" customFormat="1" x14ac:dyDescent="0.25">
      <c r="A227" s="21" t="s">
        <v>546</v>
      </c>
      <c r="B227" s="21" t="s">
        <v>547</v>
      </c>
      <c r="C227" s="22" t="s">
        <v>548</v>
      </c>
      <c r="D227" s="21"/>
      <c r="E227" s="21" t="s">
        <v>549</v>
      </c>
      <c r="F227" s="25" t="s">
        <v>550</v>
      </c>
      <c r="G227" s="25" t="s">
        <v>551</v>
      </c>
      <c r="H227" s="106" t="s">
        <v>72</v>
      </c>
      <c r="I227" s="81" t="s">
        <v>557</v>
      </c>
      <c r="J227" s="27" t="str">
        <f t="shared" si="94"/>
        <v>Rag Factory: Bangkok Studio</v>
      </c>
      <c r="K227" s="46">
        <v>10</v>
      </c>
      <c r="L227" s="46">
        <v>15</v>
      </c>
      <c r="M227" s="29">
        <f t="shared" si="101"/>
        <v>150</v>
      </c>
      <c r="N227" s="28">
        <f t="shared" si="107"/>
        <v>3.048</v>
      </c>
      <c r="O227" s="28">
        <f t="shared" si="107"/>
        <v>4.5720000000000001</v>
      </c>
      <c r="P227" s="111">
        <f t="shared" si="102"/>
        <v>13.935456</v>
      </c>
      <c r="Q227" s="81" t="s">
        <v>28</v>
      </c>
      <c r="R227" s="46" t="s">
        <v>28</v>
      </c>
      <c r="S227" s="46" t="s">
        <v>28</v>
      </c>
      <c r="T227" s="46" t="s">
        <v>28</v>
      </c>
      <c r="U227" s="46" t="s">
        <v>28</v>
      </c>
      <c r="V227" s="99" t="s">
        <v>28</v>
      </c>
      <c r="W227" s="87">
        <v>15</v>
      </c>
      <c r="X227" s="32">
        <v>60</v>
      </c>
      <c r="Y227" s="50">
        <f t="shared" si="103"/>
        <v>300</v>
      </c>
      <c r="Z227" s="45">
        <f t="shared" si="104"/>
        <v>1.0763910416709721</v>
      </c>
      <c r="AA227" s="37">
        <f t="shared" si="105"/>
        <v>4.3055641666838884</v>
      </c>
      <c r="AB227" s="70">
        <f t="shared" si="106"/>
        <v>21.527820833419444</v>
      </c>
      <c r="AC227" s="73">
        <f>W227-'Headline Stats'!$B$6</f>
        <v>-14.46586538461538</v>
      </c>
      <c r="AD227" s="34">
        <f>X227-'Headline Stats'!$B$7</f>
        <v>-164.69067524115752</v>
      </c>
      <c r="AE227" s="34">
        <f>Y227-'Headline Stats'!$B$8</f>
        <v>-785.80322580645156</v>
      </c>
      <c r="AF227" s="34">
        <f>Z227-'Headline Stats'!$B$13</f>
        <v>0.62248376170604125</v>
      </c>
      <c r="AG227" s="34">
        <f>AA227-'Headline Stats'!$B$14</f>
        <v>0.96489039506846774</v>
      </c>
      <c r="AH227" s="69">
        <f>AB227-'Headline Stats'!$B$15</f>
        <v>5.3682163549049768</v>
      </c>
      <c r="AI227" s="81" t="s">
        <v>553</v>
      </c>
    </row>
    <row r="228" spans="1:35" s="13" customFormat="1" x14ac:dyDescent="0.25">
      <c r="A228" s="21" t="s">
        <v>704</v>
      </c>
      <c r="B228" s="21" t="s">
        <v>705</v>
      </c>
      <c r="C228" s="22" t="s">
        <v>706</v>
      </c>
      <c r="D228" s="23"/>
      <c r="E228" s="24" t="s">
        <v>707</v>
      </c>
      <c r="F228" s="26" t="s">
        <v>708</v>
      </c>
      <c r="G228" s="26" t="s">
        <v>709</v>
      </c>
      <c r="H228" s="102" t="s">
        <v>24</v>
      </c>
      <c r="I228" s="81" t="s">
        <v>710</v>
      </c>
      <c r="J228" s="27" t="str">
        <f t="shared" si="94"/>
        <v>Raindance Film Festival: Craven Room 1</v>
      </c>
      <c r="K228" s="28">
        <f>N228*3.2808399</f>
        <v>20.013123390000001</v>
      </c>
      <c r="L228" s="28">
        <f>O228*3.2808399</f>
        <v>23.95013127</v>
      </c>
      <c r="M228" s="29">
        <f t="shared" si="101"/>
        <v>479.31693231320742</v>
      </c>
      <c r="N228" s="23">
        <v>6.1</v>
      </c>
      <c r="O228" s="23">
        <v>7.3</v>
      </c>
      <c r="P228" s="111">
        <f t="shared" si="102"/>
        <v>44.529999999999994</v>
      </c>
      <c r="Q228" s="75" t="s">
        <v>28</v>
      </c>
      <c r="R228" s="23" t="s">
        <v>28</v>
      </c>
      <c r="S228" s="23" t="s">
        <v>28</v>
      </c>
      <c r="T228" s="23" t="s">
        <v>28</v>
      </c>
      <c r="U228" s="23" t="s">
        <v>28</v>
      </c>
      <c r="V228" s="95" t="s">
        <v>28</v>
      </c>
      <c r="W228" s="87">
        <v>25</v>
      </c>
      <c r="X228" s="50">
        <f>W228*8</f>
        <v>200</v>
      </c>
      <c r="Y228" s="50">
        <f t="shared" si="103"/>
        <v>1000</v>
      </c>
      <c r="Z228" s="33">
        <f t="shared" si="104"/>
        <v>0.56141926790927477</v>
      </c>
      <c r="AA228" s="37">
        <f t="shared" si="105"/>
        <v>4.4913541432741981</v>
      </c>
      <c r="AB228" s="70">
        <f t="shared" si="106"/>
        <v>22.45677071637099</v>
      </c>
      <c r="AC228" s="73">
        <f>W228-'Headline Stats'!$B$6</f>
        <v>-4.4658653846153804</v>
      </c>
      <c r="AD228" s="34">
        <f>X228-'Headline Stats'!$B$7</f>
        <v>-24.690675241157521</v>
      </c>
      <c r="AE228" s="34">
        <f>Y228-'Headline Stats'!$B$8</f>
        <v>-85.803225806451564</v>
      </c>
      <c r="AF228" s="34">
        <f>Z228-'Headline Stats'!$B$13</f>
        <v>0.10751198794434397</v>
      </c>
      <c r="AG228" s="34">
        <f>AA228-'Headline Stats'!$B$14</f>
        <v>1.1506803716587775</v>
      </c>
      <c r="AH228" s="69">
        <f>AB228-'Headline Stats'!$B$15</f>
        <v>6.2971662378565227</v>
      </c>
      <c r="AI228" s="75"/>
    </row>
    <row r="229" spans="1:35" s="9" customFormat="1" x14ac:dyDescent="0.25">
      <c r="A229" s="21" t="s">
        <v>704</v>
      </c>
      <c r="B229" s="21" t="s">
        <v>705</v>
      </c>
      <c r="C229" s="22" t="s">
        <v>706</v>
      </c>
      <c r="D229" s="23"/>
      <c r="E229" s="24" t="s">
        <v>707</v>
      </c>
      <c r="F229" s="26" t="s">
        <v>708</v>
      </c>
      <c r="G229" s="26" t="s">
        <v>709</v>
      </c>
      <c r="H229" s="102" t="s">
        <v>24</v>
      </c>
      <c r="I229" s="81" t="s">
        <v>711</v>
      </c>
      <c r="J229" s="27" t="str">
        <f t="shared" si="94"/>
        <v>Raindance Film Festival: Craven Room 2</v>
      </c>
      <c r="K229" s="28">
        <f>N229*3.2808399</f>
        <v>20.34120738</v>
      </c>
      <c r="L229" s="28">
        <f>O229*3.2808399</f>
        <v>29.855643090000001</v>
      </c>
      <c r="M229" s="29">
        <f t="shared" si="101"/>
        <v>607.29982755695403</v>
      </c>
      <c r="N229" s="23">
        <v>6.2</v>
      </c>
      <c r="O229" s="23">
        <v>9.1</v>
      </c>
      <c r="P229" s="111">
        <f t="shared" si="102"/>
        <v>56.42</v>
      </c>
      <c r="Q229" s="75" t="s">
        <v>28</v>
      </c>
      <c r="R229" s="23" t="s">
        <v>28</v>
      </c>
      <c r="S229" s="23" t="s">
        <v>28</v>
      </c>
      <c r="T229" s="23" t="s">
        <v>28</v>
      </c>
      <c r="U229" s="23" t="s">
        <v>28</v>
      </c>
      <c r="V229" s="95" t="s">
        <v>14</v>
      </c>
      <c r="W229" s="87">
        <v>25</v>
      </c>
      <c r="X229" s="50">
        <f>W229*8</f>
        <v>200</v>
      </c>
      <c r="Y229" s="50">
        <f t="shared" si="103"/>
        <v>1000</v>
      </c>
      <c r="Z229" s="33">
        <f t="shared" si="104"/>
        <v>0.44310528181495923</v>
      </c>
      <c r="AA229" s="37">
        <f t="shared" si="105"/>
        <v>3.5448422545196738</v>
      </c>
      <c r="AB229" s="70">
        <f t="shared" si="106"/>
        <v>17.724211272598367</v>
      </c>
      <c r="AC229" s="73">
        <f>W229-'Headline Stats'!$B$6</f>
        <v>-4.4658653846153804</v>
      </c>
      <c r="AD229" s="34">
        <f>X229-'Headline Stats'!$B$7</f>
        <v>-24.690675241157521</v>
      </c>
      <c r="AE229" s="34">
        <f>Y229-'Headline Stats'!$B$8</f>
        <v>-85.803225806451564</v>
      </c>
      <c r="AF229" s="34">
        <f>Z229-'Headline Stats'!$B$13</f>
        <v>-1.080199814997157E-2</v>
      </c>
      <c r="AG229" s="34">
        <f>AA229-'Headline Stats'!$B$14</f>
        <v>0.20416848290425316</v>
      </c>
      <c r="AH229" s="69">
        <f>AB229-'Headline Stats'!$B$15</f>
        <v>1.5646067940839004</v>
      </c>
      <c r="AI229" s="75"/>
    </row>
    <row r="230" spans="1:35" s="9" customFormat="1" x14ac:dyDescent="0.25">
      <c r="A230" s="21" t="s">
        <v>558</v>
      </c>
      <c r="B230" s="21" t="s">
        <v>559</v>
      </c>
      <c r="C230" s="22" t="s">
        <v>560</v>
      </c>
      <c r="D230" s="23"/>
      <c r="E230" s="21" t="s">
        <v>561</v>
      </c>
      <c r="F230" s="25" t="s">
        <v>562</v>
      </c>
      <c r="G230" s="26" t="s">
        <v>563</v>
      </c>
      <c r="H230" s="106" t="s">
        <v>499</v>
      </c>
      <c r="I230" s="81" t="s">
        <v>564</v>
      </c>
      <c r="J230" s="27" t="str">
        <f t="shared" si="94"/>
        <v>Rambert Dance Company: Upper Studio</v>
      </c>
      <c r="K230" s="46">
        <v>10</v>
      </c>
      <c r="L230" s="46">
        <v>15</v>
      </c>
      <c r="M230" s="29">
        <f t="shared" si="101"/>
        <v>150</v>
      </c>
      <c r="N230" s="23">
        <v>9.4499999999999993</v>
      </c>
      <c r="O230" s="23">
        <v>13.11</v>
      </c>
      <c r="P230" s="111">
        <f t="shared" si="102"/>
        <v>123.88949999999998</v>
      </c>
      <c r="Q230" s="81" t="s">
        <v>28</v>
      </c>
      <c r="R230" s="46" t="s">
        <v>14</v>
      </c>
      <c r="S230" s="46" t="s">
        <v>14</v>
      </c>
      <c r="T230" s="46" t="s">
        <v>28</v>
      </c>
      <c r="U230" s="46" t="s">
        <v>14</v>
      </c>
      <c r="V230" s="99" t="s">
        <v>28</v>
      </c>
      <c r="W230" s="87">
        <v>30</v>
      </c>
      <c r="X230" s="50">
        <f>W230*8</f>
        <v>240</v>
      </c>
      <c r="Y230" s="50">
        <f t="shared" si="103"/>
        <v>1200</v>
      </c>
      <c r="Z230" s="33">
        <f t="shared" si="104"/>
        <v>0.24215127189955568</v>
      </c>
      <c r="AA230" s="37">
        <f t="shared" si="105"/>
        <v>1.9372101751964454</v>
      </c>
      <c r="AB230" s="70">
        <f t="shared" si="106"/>
        <v>9.686050875982227</v>
      </c>
      <c r="AC230" s="73">
        <f>W230-'Headline Stats'!$B$6</f>
        <v>0.53413461538461959</v>
      </c>
      <c r="AD230" s="34">
        <f>X230-'Headline Stats'!$B$7</f>
        <v>15.309324758842479</v>
      </c>
      <c r="AE230" s="34">
        <f>Y230-'Headline Stats'!$B$8</f>
        <v>114.19677419354844</v>
      </c>
      <c r="AF230" s="34">
        <f>Z230-'Headline Stats'!$B$13</f>
        <v>-0.21175600806537512</v>
      </c>
      <c r="AG230" s="34">
        <f>AA230-'Headline Stats'!$B$14</f>
        <v>-1.4034635964189752</v>
      </c>
      <c r="AH230" s="69">
        <f>AB230-'Headline Stats'!$B$15</f>
        <v>-6.47355360253224</v>
      </c>
      <c r="AI230" s="81" t="s">
        <v>603</v>
      </c>
    </row>
    <row r="231" spans="1:35" s="9" customFormat="1" x14ac:dyDescent="0.25">
      <c r="A231" s="21" t="s">
        <v>558</v>
      </c>
      <c r="B231" s="21" t="s">
        <v>559</v>
      </c>
      <c r="C231" s="22" t="s">
        <v>560</v>
      </c>
      <c r="D231" s="23"/>
      <c r="E231" s="21" t="s">
        <v>561</v>
      </c>
      <c r="F231" s="25" t="s">
        <v>562</v>
      </c>
      <c r="G231" s="26" t="s">
        <v>563</v>
      </c>
      <c r="H231" s="106" t="s">
        <v>499</v>
      </c>
      <c r="I231" s="81" t="s">
        <v>565</v>
      </c>
      <c r="J231" s="27" t="str">
        <f t="shared" si="94"/>
        <v>Rambert Dance Company: Lower Studio</v>
      </c>
      <c r="K231" s="46">
        <v>10</v>
      </c>
      <c r="L231" s="46">
        <v>15</v>
      </c>
      <c r="M231" s="29">
        <f>N231*O231</f>
        <v>126.72449999999999</v>
      </c>
      <c r="N231" s="46">
        <v>9.4499999999999993</v>
      </c>
      <c r="O231" s="46">
        <v>13.41</v>
      </c>
      <c r="P231" s="111">
        <f t="shared" si="102"/>
        <v>126.72449999999999</v>
      </c>
      <c r="Q231" s="81" t="s">
        <v>28</v>
      </c>
      <c r="R231" s="46" t="s">
        <v>14</v>
      </c>
      <c r="S231" s="46" t="s">
        <v>14</v>
      </c>
      <c r="T231" s="46" t="s">
        <v>28</v>
      </c>
      <c r="U231" s="46" t="s">
        <v>14</v>
      </c>
      <c r="V231" s="99" t="s">
        <v>28</v>
      </c>
      <c r="W231" s="87">
        <v>30</v>
      </c>
      <c r="X231" s="50">
        <f>W231*8</f>
        <v>240</v>
      </c>
      <c r="Y231" s="50">
        <f t="shared" si="103"/>
        <v>1200</v>
      </c>
      <c r="Z231" s="33">
        <f t="shared" si="104"/>
        <v>0.2367340174946439</v>
      </c>
      <c r="AA231" s="37">
        <f t="shared" si="105"/>
        <v>1.8938721399571512</v>
      </c>
      <c r="AB231" s="70">
        <f t="shared" si="106"/>
        <v>9.4693606997857565</v>
      </c>
      <c r="AC231" s="73">
        <f>W231-'Headline Stats'!$B$6</f>
        <v>0.53413461538461959</v>
      </c>
      <c r="AD231" s="34">
        <f>X231-'Headline Stats'!$B$7</f>
        <v>15.309324758842479</v>
      </c>
      <c r="AE231" s="34">
        <f>Y231-'Headline Stats'!$B$8</f>
        <v>114.19677419354844</v>
      </c>
      <c r="AF231" s="34">
        <f>Z231-'Headline Stats'!$B$13</f>
        <v>-0.2171732624702869</v>
      </c>
      <c r="AG231" s="34">
        <f>AA231-'Headline Stats'!$B$14</f>
        <v>-1.4468016316582695</v>
      </c>
      <c r="AH231" s="69">
        <f>AB231-'Headline Stats'!$B$15</f>
        <v>-6.6902437787287106</v>
      </c>
      <c r="AI231" s="81" t="s">
        <v>603</v>
      </c>
    </row>
    <row r="232" spans="1:35" s="9" customFormat="1" x14ac:dyDescent="0.25">
      <c r="A232" s="21" t="s">
        <v>913</v>
      </c>
      <c r="B232" s="21" t="s">
        <v>914</v>
      </c>
      <c r="C232" s="22" t="s">
        <v>915</v>
      </c>
      <c r="D232" s="27"/>
      <c r="E232" s="24" t="s">
        <v>916</v>
      </c>
      <c r="F232" s="26" t="s">
        <v>917</v>
      </c>
      <c r="G232" s="26" t="s">
        <v>918</v>
      </c>
      <c r="H232" s="103"/>
      <c r="I232" s="75" t="s">
        <v>174</v>
      </c>
      <c r="J232" s="27" t="str">
        <f t="shared" si="94"/>
        <v>Rochelle School: Ground Floor</v>
      </c>
      <c r="K232" s="27"/>
      <c r="L232" s="27"/>
      <c r="M232" s="27">
        <v>3300</v>
      </c>
      <c r="N232" s="27"/>
      <c r="O232" s="27"/>
      <c r="P232" s="103">
        <v>300</v>
      </c>
      <c r="Q232" s="75" t="s">
        <v>14</v>
      </c>
      <c r="R232" s="23" t="s">
        <v>28</v>
      </c>
      <c r="S232" s="23" t="s">
        <v>28</v>
      </c>
      <c r="T232" s="23" t="s">
        <v>28</v>
      </c>
      <c r="U232" s="23" t="s">
        <v>28</v>
      </c>
      <c r="V232" s="92" t="s">
        <v>28</v>
      </c>
      <c r="W232" s="83">
        <f>X232/8</f>
        <v>250</v>
      </c>
      <c r="X232" s="32">
        <v>2000</v>
      </c>
      <c r="Y232" s="50">
        <f t="shared" si="103"/>
        <v>10000</v>
      </c>
      <c r="Z232" s="33">
        <f t="shared" si="104"/>
        <v>0.83333333333333337</v>
      </c>
      <c r="AA232" s="33">
        <f t="shared" si="105"/>
        <v>6.666666666666667</v>
      </c>
      <c r="AB232" s="69">
        <f t="shared" si="106"/>
        <v>33.333333333333336</v>
      </c>
      <c r="AC232" s="73">
        <f>W232-'Headline Stats'!$B$6</f>
        <v>220.53413461538463</v>
      </c>
      <c r="AD232" s="34">
        <f>X232-'Headline Stats'!$B$7</f>
        <v>1775.3093247588424</v>
      </c>
      <c r="AE232" s="34">
        <f>Y232-'Headline Stats'!$B$8</f>
        <v>8914.1967741935478</v>
      </c>
      <c r="AF232" s="34">
        <f>Z232-'Headline Stats'!$B$13</f>
        <v>0.37942605336840257</v>
      </c>
      <c r="AG232" s="34">
        <f>AA232-'Headline Stats'!$B$14</f>
        <v>3.3259928950512463</v>
      </c>
      <c r="AH232" s="69">
        <f>AB232-'Headline Stats'!$B$15</f>
        <v>17.173728854818869</v>
      </c>
      <c r="AI232" s="76" t="s">
        <v>603</v>
      </c>
    </row>
    <row r="233" spans="1:35" s="9" customFormat="1" x14ac:dyDescent="0.25">
      <c r="A233" s="21" t="s">
        <v>913</v>
      </c>
      <c r="B233" s="21" t="s">
        <v>914</v>
      </c>
      <c r="C233" s="22" t="s">
        <v>915</v>
      </c>
      <c r="D233" s="27"/>
      <c r="E233" s="24" t="s">
        <v>916</v>
      </c>
      <c r="F233" s="26" t="s">
        <v>917</v>
      </c>
      <c r="G233" s="26" t="s">
        <v>918</v>
      </c>
      <c r="H233" s="103"/>
      <c r="I233" s="75" t="s">
        <v>688</v>
      </c>
      <c r="J233" s="27" t="str">
        <f t="shared" si="94"/>
        <v>Rochelle School: First Floor</v>
      </c>
      <c r="K233" s="27"/>
      <c r="L233" s="27"/>
      <c r="M233" s="27">
        <v>3550</v>
      </c>
      <c r="N233" s="27"/>
      <c r="O233" s="27"/>
      <c r="P233" s="103">
        <v>330</v>
      </c>
      <c r="Q233" s="75" t="s">
        <v>14</v>
      </c>
      <c r="R233" s="23" t="s">
        <v>28</v>
      </c>
      <c r="S233" s="23" t="s">
        <v>28</v>
      </c>
      <c r="T233" s="23" t="s">
        <v>28</v>
      </c>
      <c r="U233" s="23" t="s">
        <v>28</v>
      </c>
      <c r="V233" s="92" t="s">
        <v>28</v>
      </c>
      <c r="W233" s="83">
        <f>X233/8</f>
        <v>125</v>
      </c>
      <c r="X233" s="32">
        <v>1000</v>
      </c>
      <c r="Y233" s="50">
        <f t="shared" si="103"/>
        <v>5000</v>
      </c>
      <c r="Z233" s="33">
        <f t="shared" si="104"/>
        <v>0.37878787878787878</v>
      </c>
      <c r="AA233" s="33">
        <f t="shared" si="105"/>
        <v>3.0303030303030303</v>
      </c>
      <c r="AB233" s="69">
        <f t="shared" si="106"/>
        <v>15.151515151515152</v>
      </c>
      <c r="AC233" s="73">
        <f>W233-'Headline Stats'!$B$6</f>
        <v>95.534134615384616</v>
      </c>
      <c r="AD233" s="34">
        <f>X233-'Headline Stats'!$B$7</f>
        <v>775.30932475884242</v>
      </c>
      <c r="AE233" s="34">
        <f>Y233-'Headline Stats'!$B$8</f>
        <v>3914.1967741935487</v>
      </c>
      <c r="AF233" s="34">
        <f>Z233-'Headline Stats'!$B$13</f>
        <v>-7.5119401177052014E-2</v>
      </c>
      <c r="AG233" s="34">
        <f>AA233-'Headline Stats'!$B$14</f>
        <v>-0.3103707413123904</v>
      </c>
      <c r="AH233" s="69">
        <f>AB233-'Headline Stats'!$B$15</f>
        <v>-1.0080893269993147</v>
      </c>
      <c r="AI233" s="76" t="s">
        <v>603</v>
      </c>
    </row>
    <row r="234" spans="1:35" s="9" customFormat="1" x14ac:dyDescent="0.25">
      <c r="A234" s="21" t="s">
        <v>566</v>
      </c>
      <c r="B234" s="21" t="s">
        <v>567</v>
      </c>
      <c r="C234" s="22" t="s">
        <v>568</v>
      </c>
      <c r="D234" s="23"/>
      <c r="E234" s="21" t="s">
        <v>569</v>
      </c>
      <c r="F234" s="25" t="s">
        <v>570</v>
      </c>
      <c r="G234" s="26" t="s">
        <v>571</v>
      </c>
      <c r="H234" s="106" t="s">
        <v>572</v>
      </c>
      <c r="I234" s="81" t="s">
        <v>573</v>
      </c>
      <c r="J234" s="27" t="str">
        <f t="shared" si="94"/>
        <v>Rooms Above: Room 1</v>
      </c>
      <c r="K234" s="44">
        <f t="shared" ref="K234:L238" si="108">N234*3.2808399</f>
        <v>47.572178550000004</v>
      </c>
      <c r="L234" s="44">
        <f t="shared" si="108"/>
        <v>16.404199500000001</v>
      </c>
      <c r="M234" s="44">
        <f>K234*L234</f>
        <v>780.3835075838208</v>
      </c>
      <c r="N234" s="23">
        <v>14.5</v>
      </c>
      <c r="O234" s="23">
        <v>5</v>
      </c>
      <c r="P234" s="111">
        <f t="shared" ref="P234:P245" si="109">N234*O234</f>
        <v>72.5</v>
      </c>
      <c r="Q234" s="81" t="s">
        <v>28</v>
      </c>
      <c r="R234" s="46" t="s">
        <v>28</v>
      </c>
      <c r="S234" s="46" t="s">
        <v>28</v>
      </c>
      <c r="T234" s="46" t="s">
        <v>28</v>
      </c>
      <c r="U234" s="46" t="s">
        <v>28</v>
      </c>
      <c r="V234" s="99" t="s">
        <v>28</v>
      </c>
      <c r="W234" s="87">
        <v>25</v>
      </c>
      <c r="X234" s="50">
        <f t="shared" ref="X234:X239" si="110">W234*8</f>
        <v>200</v>
      </c>
      <c r="Y234" s="50">
        <f t="shared" si="103"/>
        <v>1000</v>
      </c>
      <c r="Z234" s="45">
        <f t="shared" si="104"/>
        <v>0.34482758620689657</v>
      </c>
      <c r="AA234" s="37">
        <f t="shared" si="105"/>
        <v>2.7586206896551726</v>
      </c>
      <c r="AB234" s="70">
        <f t="shared" si="106"/>
        <v>13.793103448275861</v>
      </c>
      <c r="AC234" s="73">
        <f>W234-'Headline Stats'!$B$6</f>
        <v>-4.4658653846153804</v>
      </c>
      <c r="AD234" s="34">
        <f>X234-'Headline Stats'!$B$7</f>
        <v>-24.690675241157521</v>
      </c>
      <c r="AE234" s="34">
        <f>Y234-'Headline Stats'!$B$8</f>
        <v>-85.803225806451564</v>
      </c>
      <c r="AF234" s="34">
        <f>Z234-'Headline Stats'!$B$13</f>
        <v>-0.10907969375803422</v>
      </c>
      <c r="AG234" s="34">
        <f>AA234-'Headline Stats'!$B$14</f>
        <v>-0.58205308196024808</v>
      </c>
      <c r="AH234" s="69">
        <f>AB234-'Headline Stats'!$B$15</f>
        <v>-2.3665010302386058</v>
      </c>
      <c r="AI234" s="75"/>
    </row>
    <row r="235" spans="1:35" s="9" customFormat="1" x14ac:dyDescent="0.25">
      <c r="A235" s="21" t="s">
        <v>566</v>
      </c>
      <c r="B235" s="21" t="s">
        <v>567</v>
      </c>
      <c r="C235" s="22" t="s">
        <v>568</v>
      </c>
      <c r="D235" s="23"/>
      <c r="E235" s="21" t="s">
        <v>569</v>
      </c>
      <c r="F235" s="25" t="s">
        <v>570</v>
      </c>
      <c r="G235" s="26" t="s">
        <v>571</v>
      </c>
      <c r="H235" s="106" t="s">
        <v>572</v>
      </c>
      <c r="I235" s="81" t="s">
        <v>574</v>
      </c>
      <c r="J235" s="27" t="str">
        <f t="shared" si="94"/>
        <v>Rooms Above: Room 2</v>
      </c>
      <c r="K235" s="44">
        <f t="shared" si="108"/>
        <v>32.808399000000001</v>
      </c>
      <c r="L235" s="44">
        <f t="shared" si="108"/>
        <v>16.404199500000001</v>
      </c>
      <c r="M235" s="44">
        <f>K235*L235</f>
        <v>538.1955224716005</v>
      </c>
      <c r="N235" s="23">
        <v>10</v>
      </c>
      <c r="O235" s="23">
        <v>5</v>
      </c>
      <c r="P235" s="111">
        <f t="shared" si="109"/>
        <v>50</v>
      </c>
      <c r="Q235" s="81" t="s">
        <v>28</v>
      </c>
      <c r="R235" s="46" t="s">
        <v>28</v>
      </c>
      <c r="S235" s="46" t="s">
        <v>28</v>
      </c>
      <c r="T235" s="46" t="s">
        <v>28</v>
      </c>
      <c r="U235" s="46" t="s">
        <v>28</v>
      </c>
      <c r="V235" s="99" t="s">
        <v>28</v>
      </c>
      <c r="W235" s="87">
        <v>25</v>
      </c>
      <c r="X235" s="50">
        <f t="shared" si="110"/>
        <v>200</v>
      </c>
      <c r="Y235" s="50">
        <f t="shared" si="103"/>
        <v>1000</v>
      </c>
      <c r="Z235" s="45">
        <f t="shared" si="104"/>
        <v>0.5</v>
      </c>
      <c r="AA235" s="37">
        <f t="shared" si="105"/>
        <v>4</v>
      </c>
      <c r="AB235" s="70">
        <f t="shared" si="106"/>
        <v>20</v>
      </c>
      <c r="AC235" s="73">
        <f>W235-'Headline Stats'!$B$6</f>
        <v>-4.4658653846153804</v>
      </c>
      <c r="AD235" s="34">
        <f>X235-'Headline Stats'!$B$7</f>
        <v>-24.690675241157521</v>
      </c>
      <c r="AE235" s="34">
        <f>Y235-'Headline Stats'!$B$8</f>
        <v>-85.803225806451564</v>
      </c>
      <c r="AF235" s="34">
        <f>Z235-'Headline Stats'!$B$13</f>
        <v>4.6092720035069201E-2</v>
      </c>
      <c r="AG235" s="34">
        <f>AA235-'Headline Stats'!$B$14</f>
        <v>0.65932622838457933</v>
      </c>
      <c r="AH235" s="69">
        <f>AB235-'Headline Stats'!$B$15</f>
        <v>3.840395521485533</v>
      </c>
      <c r="AI235" s="75"/>
    </row>
    <row r="236" spans="1:35" s="9" customFormat="1" x14ac:dyDescent="0.25">
      <c r="A236" s="21" t="s">
        <v>566</v>
      </c>
      <c r="B236" s="21" t="s">
        <v>567</v>
      </c>
      <c r="C236" s="22" t="s">
        <v>568</v>
      </c>
      <c r="D236" s="23"/>
      <c r="E236" s="21" t="s">
        <v>569</v>
      </c>
      <c r="F236" s="25" t="s">
        <v>570</v>
      </c>
      <c r="G236" s="26" t="s">
        <v>571</v>
      </c>
      <c r="H236" s="106" t="s">
        <v>572</v>
      </c>
      <c r="I236" s="81" t="s">
        <v>575</v>
      </c>
      <c r="J236" s="27" t="str">
        <f t="shared" si="94"/>
        <v>Rooms Above: Room 3</v>
      </c>
      <c r="K236" s="44">
        <f t="shared" si="108"/>
        <v>32.808399000000001</v>
      </c>
      <c r="L236" s="44">
        <f t="shared" si="108"/>
        <v>9.8425197000000004</v>
      </c>
      <c r="M236" s="44">
        <f>K236*L236</f>
        <v>322.91731348296031</v>
      </c>
      <c r="N236" s="23">
        <v>10</v>
      </c>
      <c r="O236" s="23">
        <v>3</v>
      </c>
      <c r="P236" s="111">
        <f t="shared" si="109"/>
        <v>30</v>
      </c>
      <c r="Q236" s="81" t="s">
        <v>28</v>
      </c>
      <c r="R236" s="46" t="s">
        <v>28</v>
      </c>
      <c r="S236" s="46" t="s">
        <v>28</v>
      </c>
      <c r="T236" s="46" t="s">
        <v>28</v>
      </c>
      <c r="U236" s="46" t="s">
        <v>28</v>
      </c>
      <c r="V236" s="99" t="s">
        <v>14</v>
      </c>
      <c r="W236" s="87">
        <v>18</v>
      </c>
      <c r="X236" s="50">
        <f t="shared" si="110"/>
        <v>144</v>
      </c>
      <c r="Y236" s="50">
        <f t="shared" si="103"/>
        <v>720</v>
      </c>
      <c r="Z236" s="45">
        <f t="shared" si="104"/>
        <v>0.6</v>
      </c>
      <c r="AA236" s="37">
        <f t="shared" si="105"/>
        <v>4.8</v>
      </c>
      <c r="AB236" s="70">
        <f t="shared" si="106"/>
        <v>24</v>
      </c>
      <c r="AC236" s="73">
        <f>W236-'Headline Stats'!$B$6</f>
        <v>-11.46586538461538</v>
      </c>
      <c r="AD236" s="34">
        <f>X236-'Headline Stats'!$B$7</f>
        <v>-80.690675241157521</v>
      </c>
      <c r="AE236" s="34">
        <f>Y236-'Headline Stats'!$B$8</f>
        <v>-365.80322580645156</v>
      </c>
      <c r="AF236" s="34">
        <f>Z236-'Headline Stats'!$B$13</f>
        <v>0.14609272003506918</v>
      </c>
      <c r="AG236" s="34">
        <f>AA236-'Headline Stats'!$B$14</f>
        <v>1.4593262283845791</v>
      </c>
      <c r="AH236" s="69">
        <f>AB236-'Headline Stats'!$B$15</f>
        <v>7.840395521485533</v>
      </c>
      <c r="AI236" s="75"/>
    </row>
    <row r="237" spans="1:35" s="9" customFormat="1" x14ac:dyDescent="0.25">
      <c r="A237" s="21" t="s">
        <v>566</v>
      </c>
      <c r="B237" s="21" t="s">
        <v>567</v>
      </c>
      <c r="C237" s="22" t="s">
        <v>568</v>
      </c>
      <c r="D237" s="23"/>
      <c r="E237" s="21" t="s">
        <v>569</v>
      </c>
      <c r="F237" s="25" t="s">
        <v>570</v>
      </c>
      <c r="G237" s="26" t="s">
        <v>571</v>
      </c>
      <c r="H237" s="106" t="s">
        <v>572</v>
      </c>
      <c r="I237" s="81" t="s">
        <v>576</v>
      </c>
      <c r="J237" s="27" t="str">
        <f t="shared" si="94"/>
        <v xml:space="preserve">Rooms Above: Room 4 </v>
      </c>
      <c r="K237" s="44">
        <f t="shared" si="108"/>
        <v>36.089238899999998</v>
      </c>
      <c r="L237" s="44">
        <f t="shared" si="108"/>
        <v>9.8425197000000004</v>
      </c>
      <c r="M237" s="44">
        <f>K237*L237</f>
        <v>355.20904483125634</v>
      </c>
      <c r="N237" s="23">
        <v>11</v>
      </c>
      <c r="O237" s="23">
        <v>3</v>
      </c>
      <c r="P237" s="111">
        <f t="shared" si="109"/>
        <v>33</v>
      </c>
      <c r="Q237" s="81" t="s">
        <v>28</v>
      </c>
      <c r="R237" s="46" t="s">
        <v>28</v>
      </c>
      <c r="S237" s="46" t="s">
        <v>28</v>
      </c>
      <c r="T237" s="46" t="s">
        <v>28</v>
      </c>
      <c r="U237" s="46" t="s">
        <v>28</v>
      </c>
      <c r="V237" s="99" t="s">
        <v>28</v>
      </c>
      <c r="W237" s="87">
        <v>18</v>
      </c>
      <c r="X237" s="50">
        <f t="shared" si="110"/>
        <v>144</v>
      </c>
      <c r="Y237" s="50">
        <f t="shared" si="103"/>
        <v>720</v>
      </c>
      <c r="Z237" s="45">
        <f t="shared" si="104"/>
        <v>0.54545454545454541</v>
      </c>
      <c r="AA237" s="37">
        <f t="shared" si="105"/>
        <v>4.3636363636363633</v>
      </c>
      <c r="AB237" s="70">
        <f t="shared" si="106"/>
        <v>21.818181818181817</v>
      </c>
      <c r="AC237" s="73">
        <f>W237-'Headline Stats'!$B$6</f>
        <v>-11.46586538461538</v>
      </c>
      <c r="AD237" s="34">
        <f>X237-'Headline Stats'!$B$7</f>
        <v>-80.690675241157521</v>
      </c>
      <c r="AE237" s="34">
        <f>Y237-'Headline Stats'!$B$8</f>
        <v>-365.80322580645156</v>
      </c>
      <c r="AF237" s="34">
        <f>Z237-'Headline Stats'!$B$13</f>
        <v>9.1547265489614615E-2</v>
      </c>
      <c r="AG237" s="34">
        <f>AA237-'Headline Stats'!$B$14</f>
        <v>1.0229625920209426</v>
      </c>
      <c r="AH237" s="69">
        <f>AB237-'Headline Stats'!$B$15</f>
        <v>5.6585773396673495</v>
      </c>
      <c r="AI237" s="75"/>
    </row>
    <row r="238" spans="1:35" s="9" customFormat="1" x14ac:dyDescent="0.25">
      <c r="A238" s="21" t="s">
        <v>566</v>
      </c>
      <c r="B238" s="21" t="s">
        <v>567</v>
      </c>
      <c r="C238" s="22" t="s">
        <v>568</v>
      </c>
      <c r="D238" s="23"/>
      <c r="E238" s="21" t="s">
        <v>569</v>
      </c>
      <c r="F238" s="25" t="s">
        <v>570</v>
      </c>
      <c r="G238" s="26" t="s">
        <v>571</v>
      </c>
      <c r="H238" s="106" t="s">
        <v>572</v>
      </c>
      <c r="I238" s="81" t="s">
        <v>577</v>
      </c>
      <c r="J238" s="27" t="str">
        <f t="shared" si="94"/>
        <v>Rooms Above: Room 5</v>
      </c>
      <c r="K238" s="44">
        <f t="shared" si="108"/>
        <v>50.85301845</v>
      </c>
      <c r="L238" s="44">
        <f t="shared" si="108"/>
        <v>9.8425197000000004</v>
      </c>
      <c r="M238" s="44">
        <f>K238*L238</f>
        <v>500.52183589858851</v>
      </c>
      <c r="N238" s="23">
        <v>15.5</v>
      </c>
      <c r="O238" s="23">
        <v>3</v>
      </c>
      <c r="P238" s="111">
        <f t="shared" si="109"/>
        <v>46.5</v>
      </c>
      <c r="Q238" s="81" t="s">
        <v>28</v>
      </c>
      <c r="R238" s="46" t="s">
        <v>28</v>
      </c>
      <c r="S238" s="46" t="s">
        <v>28</v>
      </c>
      <c r="T238" s="46" t="s">
        <v>28</v>
      </c>
      <c r="U238" s="46" t="s">
        <v>28</v>
      </c>
      <c r="V238" s="99" t="s">
        <v>28</v>
      </c>
      <c r="W238" s="87">
        <v>18</v>
      </c>
      <c r="X238" s="50">
        <f t="shared" si="110"/>
        <v>144</v>
      </c>
      <c r="Y238" s="50">
        <f t="shared" si="103"/>
        <v>720</v>
      </c>
      <c r="Z238" s="45">
        <f t="shared" si="104"/>
        <v>0.38709677419354838</v>
      </c>
      <c r="AA238" s="37">
        <f t="shared" si="105"/>
        <v>3.096774193548387</v>
      </c>
      <c r="AB238" s="70">
        <f t="shared" si="106"/>
        <v>15.483870967741936</v>
      </c>
      <c r="AC238" s="73">
        <f>W238-'Headline Stats'!$B$6</f>
        <v>-11.46586538461538</v>
      </c>
      <c r="AD238" s="34">
        <f>X238-'Headline Stats'!$B$7</f>
        <v>-80.690675241157521</v>
      </c>
      <c r="AE238" s="34">
        <f>Y238-'Headline Stats'!$B$8</f>
        <v>-365.80322580645156</v>
      </c>
      <c r="AF238" s="34">
        <f>Z238-'Headline Stats'!$B$13</f>
        <v>-6.6810505771382422E-2</v>
      </c>
      <c r="AG238" s="34">
        <f>AA238-'Headline Stats'!$B$14</f>
        <v>-0.24389957806703366</v>
      </c>
      <c r="AH238" s="69">
        <f>AB238-'Headline Stats'!$B$15</f>
        <v>-0.67573351077253108</v>
      </c>
      <c r="AI238" s="75"/>
    </row>
    <row r="239" spans="1:35" s="9" customFormat="1" x14ac:dyDescent="0.25">
      <c r="A239" s="21" t="s">
        <v>837</v>
      </c>
      <c r="B239" s="21" t="s">
        <v>838</v>
      </c>
      <c r="C239" s="22" t="s">
        <v>840</v>
      </c>
      <c r="D239" s="23"/>
      <c r="E239" s="24" t="s">
        <v>839</v>
      </c>
      <c r="F239" s="26" t="s">
        <v>841</v>
      </c>
      <c r="G239" s="26" t="s">
        <v>842</v>
      </c>
      <c r="H239" s="102" t="s">
        <v>843</v>
      </c>
      <c r="I239" s="75" t="s">
        <v>86</v>
      </c>
      <c r="J239" s="27" t="str">
        <f t="shared" si="94"/>
        <v>Rudeye Studio: Studio</v>
      </c>
      <c r="K239" s="23"/>
      <c r="L239" s="23"/>
      <c r="M239" s="29"/>
      <c r="N239" s="23">
        <v>6.7</v>
      </c>
      <c r="O239" s="23">
        <v>7</v>
      </c>
      <c r="P239" s="111">
        <f t="shared" si="109"/>
        <v>46.9</v>
      </c>
      <c r="Q239" s="75" t="s">
        <v>14</v>
      </c>
      <c r="R239" s="23" t="s">
        <v>28</v>
      </c>
      <c r="S239" s="23" t="s">
        <v>14</v>
      </c>
      <c r="T239" s="23" t="s">
        <v>28</v>
      </c>
      <c r="U239" s="23" t="s">
        <v>14</v>
      </c>
      <c r="V239" s="95" t="s">
        <v>28</v>
      </c>
      <c r="W239" s="87">
        <v>20</v>
      </c>
      <c r="X239" s="50">
        <f t="shared" si="110"/>
        <v>160</v>
      </c>
      <c r="Y239" s="50">
        <f t="shared" si="103"/>
        <v>800</v>
      </c>
      <c r="Z239" s="33">
        <f t="shared" si="104"/>
        <v>0.4264392324093817</v>
      </c>
      <c r="AA239" s="33">
        <f t="shared" si="105"/>
        <v>3.4115138592750536</v>
      </c>
      <c r="AB239" s="69">
        <f t="shared" si="106"/>
        <v>17.057569296375267</v>
      </c>
      <c r="AC239" s="73">
        <f>W239-'Headline Stats'!$B$6</f>
        <v>-9.4658653846153804</v>
      </c>
      <c r="AD239" s="34">
        <f>X239-'Headline Stats'!$B$7</f>
        <v>-64.690675241157521</v>
      </c>
      <c r="AE239" s="34">
        <f>Y239-'Headline Stats'!$B$8</f>
        <v>-285.80322580645156</v>
      </c>
      <c r="AF239" s="34">
        <f>Z239-'Headline Stats'!$B$13</f>
        <v>-2.7468047555549102E-2</v>
      </c>
      <c r="AG239" s="34">
        <f>AA239-'Headline Stats'!$B$14</f>
        <v>7.08400876596329E-2</v>
      </c>
      <c r="AH239" s="69">
        <f>AB239-'Headline Stats'!$B$15</f>
        <v>0.89796481786079951</v>
      </c>
      <c r="AI239" s="75"/>
    </row>
    <row r="240" spans="1:35" s="9" customFormat="1" x14ac:dyDescent="0.25">
      <c r="A240" s="21" t="s">
        <v>926</v>
      </c>
      <c r="B240" s="21" t="s">
        <v>927</v>
      </c>
      <c r="C240" s="22" t="s">
        <v>928</v>
      </c>
      <c r="D240" s="27"/>
      <c r="E240" s="24" t="s">
        <v>929</v>
      </c>
      <c r="F240" s="26" t="s">
        <v>930</v>
      </c>
      <c r="G240" s="26" t="s">
        <v>931</v>
      </c>
      <c r="H240" s="103" t="s">
        <v>364</v>
      </c>
      <c r="I240" s="75" t="s">
        <v>932</v>
      </c>
      <c r="J240" s="27" t="str">
        <f t="shared" si="94"/>
        <v>Shoreditch Town Hall: Large Committee Room</v>
      </c>
      <c r="K240" s="28">
        <f t="shared" ref="K240:L245" si="111">N240*3.2808399</f>
        <v>40.68241476</v>
      </c>
      <c r="L240" s="28">
        <f t="shared" si="111"/>
        <v>20.997375360000003</v>
      </c>
      <c r="M240" s="29">
        <f t="shared" ref="M240:M245" si="112">K240*L240</f>
        <v>854.2239332669244</v>
      </c>
      <c r="N240" s="27">
        <v>12.4</v>
      </c>
      <c r="O240" s="27">
        <v>6.4</v>
      </c>
      <c r="P240" s="112">
        <f t="shared" si="109"/>
        <v>79.360000000000014</v>
      </c>
      <c r="Q240" s="75" t="s">
        <v>28</v>
      </c>
      <c r="R240" s="23" t="s">
        <v>28</v>
      </c>
      <c r="S240" s="23" t="s">
        <v>28</v>
      </c>
      <c r="T240" s="23" t="s">
        <v>28</v>
      </c>
      <c r="U240" s="23" t="s">
        <v>28</v>
      </c>
      <c r="V240" s="95" t="s">
        <v>28</v>
      </c>
      <c r="W240" s="89">
        <v>30</v>
      </c>
      <c r="X240" s="32">
        <v>150</v>
      </c>
      <c r="Y240" s="32">
        <v>700</v>
      </c>
      <c r="Z240" s="33">
        <f t="shared" si="104"/>
        <v>0.37802419354838701</v>
      </c>
      <c r="AA240" s="33">
        <f t="shared" si="105"/>
        <v>1.8901209677419351</v>
      </c>
      <c r="AB240" s="69">
        <f t="shared" si="106"/>
        <v>8.8205645161290303</v>
      </c>
      <c r="AC240" s="73">
        <f>W240-'Headline Stats'!$B$6</f>
        <v>0.53413461538461959</v>
      </c>
      <c r="AD240" s="34">
        <f>X240-'Headline Stats'!$B$7</f>
        <v>-74.690675241157521</v>
      </c>
      <c r="AE240" s="34">
        <f>Y240-'Headline Stats'!$B$8</f>
        <v>-385.80322580645156</v>
      </c>
      <c r="AF240" s="34">
        <f>Z240-'Headline Stats'!$B$13</f>
        <v>-7.5883086416543788E-2</v>
      </c>
      <c r="AG240" s="34">
        <f>AA240-'Headline Stats'!$B$14</f>
        <v>-1.4505528038734856</v>
      </c>
      <c r="AH240" s="69">
        <f>AB240-'Headline Stats'!$B$15</f>
        <v>-7.3390399623854368</v>
      </c>
      <c r="AI240" s="76"/>
    </row>
    <row r="241" spans="1:35" s="9" customFormat="1" x14ac:dyDescent="0.25">
      <c r="A241" s="21" t="s">
        <v>926</v>
      </c>
      <c r="B241" s="21" t="s">
        <v>927</v>
      </c>
      <c r="C241" s="22" t="s">
        <v>928</v>
      </c>
      <c r="D241" s="27"/>
      <c r="E241" s="24" t="s">
        <v>929</v>
      </c>
      <c r="F241" s="26" t="s">
        <v>930</v>
      </c>
      <c r="G241" s="26" t="s">
        <v>931</v>
      </c>
      <c r="H241" s="103" t="s">
        <v>364</v>
      </c>
      <c r="I241" s="75" t="s">
        <v>933</v>
      </c>
      <c r="J241" s="27" t="str">
        <f t="shared" si="94"/>
        <v>Shoreditch Town Hall: Medium Committee Room</v>
      </c>
      <c r="K241" s="28">
        <f t="shared" si="111"/>
        <v>26.246719200000001</v>
      </c>
      <c r="L241" s="28">
        <f t="shared" si="111"/>
        <v>20.013123390000001</v>
      </c>
      <c r="M241" s="29">
        <f t="shared" si="112"/>
        <v>525.27882993228218</v>
      </c>
      <c r="N241" s="27">
        <v>8</v>
      </c>
      <c r="O241" s="27">
        <v>6.1</v>
      </c>
      <c r="P241" s="112">
        <f t="shared" si="109"/>
        <v>48.8</v>
      </c>
      <c r="Q241" s="75" t="s">
        <v>28</v>
      </c>
      <c r="R241" s="23" t="s">
        <v>28</v>
      </c>
      <c r="S241" s="23" t="s">
        <v>28</v>
      </c>
      <c r="T241" s="23" t="s">
        <v>28</v>
      </c>
      <c r="U241" s="23" t="s">
        <v>28</v>
      </c>
      <c r="V241" s="95" t="s">
        <v>28</v>
      </c>
      <c r="W241" s="89">
        <v>15</v>
      </c>
      <c r="X241" s="32">
        <v>90</v>
      </c>
      <c r="Y241" s="58">
        <v>450</v>
      </c>
      <c r="Z241" s="33">
        <f t="shared" si="104"/>
        <v>0.30737704918032788</v>
      </c>
      <c r="AA241" s="33">
        <f t="shared" si="105"/>
        <v>1.8442622950819674</v>
      </c>
      <c r="AB241" s="69">
        <f t="shared" si="106"/>
        <v>9.221311475409836</v>
      </c>
      <c r="AC241" s="73">
        <f>W241-'Headline Stats'!$B$6</f>
        <v>-14.46586538461538</v>
      </c>
      <c r="AD241" s="34">
        <f>X241-'Headline Stats'!$B$7</f>
        <v>-134.69067524115752</v>
      </c>
      <c r="AE241" s="34">
        <f>Y241-'Headline Stats'!$B$8</f>
        <v>-635.80322580645156</v>
      </c>
      <c r="AF241" s="34">
        <f>Z241-'Headline Stats'!$B$13</f>
        <v>-0.14653023078460292</v>
      </c>
      <c r="AG241" s="34">
        <f>AA241-'Headline Stats'!$B$14</f>
        <v>-1.4964114765334533</v>
      </c>
      <c r="AH241" s="69">
        <f>AB241-'Headline Stats'!$B$15</f>
        <v>-6.938293003104631</v>
      </c>
      <c r="AI241" s="76"/>
    </row>
    <row r="242" spans="1:35" s="9" customFormat="1" x14ac:dyDescent="0.25">
      <c r="A242" s="21" t="s">
        <v>926</v>
      </c>
      <c r="B242" s="21" t="s">
        <v>927</v>
      </c>
      <c r="C242" s="22" t="s">
        <v>928</v>
      </c>
      <c r="D242" s="27"/>
      <c r="E242" s="24" t="s">
        <v>929</v>
      </c>
      <c r="F242" s="26" t="s">
        <v>930</v>
      </c>
      <c r="G242" s="26" t="s">
        <v>931</v>
      </c>
      <c r="H242" s="103" t="s">
        <v>364</v>
      </c>
      <c r="I242" s="75" t="s">
        <v>934</v>
      </c>
      <c r="J242" s="27" t="str">
        <f t="shared" si="94"/>
        <v>Shoreditch Town Hall: Small Committee Room</v>
      </c>
      <c r="K242" s="28">
        <f t="shared" si="111"/>
        <v>20.013123390000001</v>
      </c>
      <c r="L242" s="28">
        <f t="shared" si="111"/>
        <v>17.06036748</v>
      </c>
      <c r="M242" s="29">
        <f t="shared" si="112"/>
        <v>341.43123945598336</v>
      </c>
      <c r="N242" s="27">
        <v>6.1</v>
      </c>
      <c r="O242" s="27">
        <v>5.2</v>
      </c>
      <c r="P242" s="112">
        <f t="shared" si="109"/>
        <v>31.72</v>
      </c>
      <c r="Q242" s="75" t="s">
        <v>28</v>
      </c>
      <c r="R242" s="23" t="s">
        <v>28</v>
      </c>
      <c r="S242" s="23" t="s">
        <v>28</v>
      </c>
      <c r="T242" s="23" t="s">
        <v>28</v>
      </c>
      <c r="U242" s="23" t="s">
        <v>28</v>
      </c>
      <c r="V242" s="95" t="s">
        <v>28</v>
      </c>
      <c r="W242" s="89">
        <v>10</v>
      </c>
      <c r="X242" s="32">
        <v>65</v>
      </c>
      <c r="Y242" s="58">
        <v>300</v>
      </c>
      <c r="Z242" s="33">
        <f t="shared" si="104"/>
        <v>0.31525851197982346</v>
      </c>
      <c r="AA242" s="33">
        <f t="shared" si="105"/>
        <v>2.0491803278688527</v>
      </c>
      <c r="AB242" s="69">
        <f t="shared" si="106"/>
        <v>9.4577553593947048</v>
      </c>
      <c r="AC242" s="73">
        <f>W242-'Headline Stats'!$B$6</f>
        <v>-19.46586538461538</v>
      </c>
      <c r="AD242" s="34">
        <f>X242-'Headline Stats'!$B$7</f>
        <v>-159.69067524115752</v>
      </c>
      <c r="AE242" s="34">
        <f>Y242-'Headline Stats'!$B$8</f>
        <v>-785.80322580645156</v>
      </c>
      <c r="AF242" s="34">
        <f>Z242-'Headline Stats'!$B$13</f>
        <v>-0.13864876798510734</v>
      </c>
      <c r="AG242" s="34">
        <f>AA242-'Headline Stats'!$B$14</f>
        <v>-1.2914934437465679</v>
      </c>
      <c r="AH242" s="69">
        <f>AB242-'Headline Stats'!$B$15</f>
        <v>-6.7018491191197622</v>
      </c>
      <c r="AI242" s="76"/>
    </row>
    <row r="243" spans="1:35" s="9" customFormat="1" x14ac:dyDescent="0.25">
      <c r="A243" s="21" t="s">
        <v>926</v>
      </c>
      <c r="B243" s="21" t="s">
        <v>927</v>
      </c>
      <c r="C243" s="22" t="s">
        <v>928</v>
      </c>
      <c r="D243" s="27"/>
      <c r="E243" s="24" t="s">
        <v>929</v>
      </c>
      <c r="F243" s="26" t="s">
        <v>930</v>
      </c>
      <c r="G243" s="26" t="s">
        <v>931</v>
      </c>
      <c r="H243" s="103" t="s">
        <v>364</v>
      </c>
      <c r="I243" s="75" t="s">
        <v>935</v>
      </c>
      <c r="J243" s="27" t="str">
        <f t="shared" ref="J243:J307" si="113">A243&amp;": "&amp;I243</f>
        <v>Shoreditch Town Hall: Old Servery</v>
      </c>
      <c r="K243" s="28">
        <f t="shared" si="111"/>
        <v>51.837270420000003</v>
      </c>
      <c r="L243" s="28">
        <f t="shared" si="111"/>
        <v>23.293963290000001</v>
      </c>
      <c r="M243" s="29">
        <f t="shared" si="112"/>
        <v>1207.4954742172829</v>
      </c>
      <c r="N243" s="27">
        <v>15.8</v>
      </c>
      <c r="O243" s="27">
        <v>7.1</v>
      </c>
      <c r="P243" s="112">
        <f t="shared" si="109"/>
        <v>112.17999999999999</v>
      </c>
      <c r="Q243" s="75" t="s">
        <v>28</v>
      </c>
      <c r="R243" s="23" t="s">
        <v>28</v>
      </c>
      <c r="S243" s="23" t="s">
        <v>28</v>
      </c>
      <c r="T243" s="23" t="s">
        <v>28</v>
      </c>
      <c r="U243" s="23" t="s">
        <v>28</v>
      </c>
      <c r="V243" s="95" t="s">
        <v>28</v>
      </c>
      <c r="W243" s="89">
        <v>10</v>
      </c>
      <c r="X243" s="32">
        <v>65</v>
      </c>
      <c r="Y243" s="58">
        <v>300</v>
      </c>
      <c r="Z243" s="33">
        <f t="shared" si="104"/>
        <v>8.9142449634515966E-2</v>
      </c>
      <c r="AA243" s="33">
        <f t="shared" si="105"/>
        <v>0.57942592262435377</v>
      </c>
      <c r="AB243" s="69">
        <f t="shared" si="106"/>
        <v>2.6742734890354787</v>
      </c>
      <c r="AC243" s="73">
        <f>W243-'Headline Stats'!$B$6</f>
        <v>-19.46586538461538</v>
      </c>
      <c r="AD243" s="34">
        <f>X243-'Headline Stats'!$B$7</f>
        <v>-159.69067524115752</v>
      </c>
      <c r="AE243" s="34">
        <f>Y243-'Headline Stats'!$B$8</f>
        <v>-785.80322580645156</v>
      </c>
      <c r="AF243" s="34">
        <f>Z243-'Headline Stats'!$B$13</f>
        <v>-0.36476483033041485</v>
      </c>
      <c r="AG243" s="34">
        <f>AA243-'Headline Stats'!$B$14</f>
        <v>-2.7612478489910668</v>
      </c>
      <c r="AH243" s="69">
        <f>AB243-'Headline Stats'!$B$15</f>
        <v>-13.485330989478989</v>
      </c>
      <c r="AI243" s="76"/>
    </row>
    <row r="244" spans="1:35" s="9" customFormat="1" x14ac:dyDescent="0.25">
      <c r="A244" s="21" t="s">
        <v>926</v>
      </c>
      <c r="B244" s="21" t="s">
        <v>927</v>
      </c>
      <c r="C244" s="22" t="s">
        <v>928</v>
      </c>
      <c r="D244" s="27"/>
      <c r="E244" s="24" t="s">
        <v>929</v>
      </c>
      <c r="F244" s="26" t="s">
        <v>930</v>
      </c>
      <c r="G244" s="26" t="s">
        <v>931</v>
      </c>
      <c r="H244" s="103" t="s">
        <v>364</v>
      </c>
      <c r="I244" s="75" t="s">
        <v>936</v>
      </c>
      <c r="J244" s="27" t="str">
        <f t="shared" si="113"/>
        <v>Shoreditch Town Hall: Mayor's Parlour</v>
      </c>
      <c r="K244" s="28">
        <f t="shared" si="111"/>
        <v>32.152231020000002</v>
      </c>
      <c r="L244" s="28">
        <f t="shared" si="111"/>
        <v>23.293963290000001</v>
      </c>
      <c r="M244" s="29">
        <f t="shared" si="112"/>
        <v>748.95288907147938</v>
      </c>
      <c r="N244" s="27">
        <v>9.8000000000000007</v>
      </c>
      <c r="O244" s="27">
        <v>7.1</v>
      </c>
      <c r="P244" s="112">
        <f t="shared" si="109"/>
        <v>69.58</v>
      </c>
      <c r="Q244" s="75" t="s">
        <v>28</v>
      </c>
      <c r="R244" s="23" t="s">
        <v>28</v>
      </c>
      <c r="S244" s="23" t="s">
        <v>28</v>
      </c>
      <c r="T244" s="23" t="s">
        <v>28</v>
      </c>
      <c r="U244" s="23" t="s">
        <v>28</v>
      </c>
      <c r="V244" s="95" t="s">
        <v>28</v>
      </c>
      <c r="W244" s="89">
        <v>20</v>
      </c>
      <c r="X244" s="32">
        <v>120</v>
      </c>
      <c r="Y244" s="58">
        <v>500</v>
      </c>
      <c r="Z244" s="33">
        <f t="shared" si="104"/>
        <v>0.28743891922966369</v>
      </c>
      <c r="AA244" s="33">
        <f t="shared" si="105"/>
        <v>1.7246335153779822</v>
      </c>
      <c r="AB244" s="69">
        <f t="shared" si="106"/>
        <v>7.1859729807415924</v>
      </c>
      <c r="AC244" s="73">
        <f>W244-'Headline Stats'!$B$6</f>
        <v>-9.4658653846153804</v>
      </c>
      <c r="AD244" s="34">
        <f>X244-'Headline Stats'!$B$7</f>
        <v>-104.69067524115752</v>
      </c>
      <c r="AE244" s="34">
        <f>Y244-'Headline Stats'!$B$8</f>
        <v>-585.80322580645156</v>
      </c>
      <c r="AF244" s="34">
        <f>Z244-'Headline Stats'!$B$13</f>
        <v>-0.16646836073526711</v>
      </c>
      <c r="AG244" s="34">
        <f>AA244-'Headline Stats'!$B$14</f>
        <v>-1.6160402562374385</v>
      </c>
      <c r="AH244" s="69">
        <f>AB244-'Headline Stats'!$B$15</f>
        <v>-8.9736314977728746</v>
      </c>
      <c r="AI244" s="76"/>
    </row>
    <row r="245" spans="1:35" s="9" customFormat="1" x14ac:dyDescent="0.25">
      <c r="A245" s="21" t="s">
        <v>926</v>
      </c>
      <c r="B245" s="21" t="s">
        <v>927</v>
      </c>
      <c r="C245" s="22" t="s">
        <v>928</v>
      </c>
      <c r="D245" s="27"/>
      <c r="E245" s="24" t="s">
        <v>929</v>
      </c>
      <c r="F245" s="26" t="s">
        <v>930</v>
      </c>
      <c r="G245" s="26" t="s">
        <v>931</v>
      </c>
      <c r="H245" s="103" t="s">
        <v>364</v>
      </c>
      <c r="I245" s="75" t="s">
        <v>937</v>
      </c>
      <c r="J245" s="27" t="str">
        <f t="shared" si="113"/>
        <v>Shoreditch Town Hall: Council Chamber</v>
      </c>
      <c r="K245" s="28">
        <f t="shared" si="111"/>
        <v>70.538057850000001</v>
      </c>
      <c r="L245" s="28">
        <f t="shared" si="111"/>
        <v>59.383202190000006</v>
      </c>
      <c r="M245" s="29">
        <f t="shared" si="112"/>
        <v>4188.7757513964671</v>
      </c>
      <c r="N245" s="27">
        <v>21.5</v>
      </c>
      <c r="O245" s="27">
        <v>18.100000000000001</v>
      </c>
      <c r="P245" s="112">
        <f t="shared" si="109"/>
        <v>389.15000000000003</v>
      </c>
      <c r="Q245" s="75" t="s">
        <v>28</v>
      </c>
      <c r="R245" s="23" t="s">
        <v>28</v>
      </c>
      <c r="S245" s="23" t="s">
        <v>28</v>
      </c>
      <c r="T245" s="23" t="s">
        <v>28</v>
      </c>
      <c r="U245" s="27" t="s">
        <v>14</v>
      </c>
      <c r="V245" s="95" t="s">
        <v>28</v>
      </c>
      <c r="W245" s="89">
        <v>60</v>
      </c>
      <c r="X245" s="32">
        <v>375</v>
      </c>
      <c r="Y245" s="58">
        <v>1200</v>
      </c>
      <c r="Z245" s="33">
        <f t="shared" si="104"/>
        <v>0.15418219195682897</v>
      </c>
      <c r="AA245" s="33">
        <f t="shared" si="105"/>
        <v>0.96363869973018113</v>
      </c>
      <c r="AB245" s="69">
        <f t="shared" si="106"/>
        <v>3.0836438391365792</v>
      </c>
      <c r="AC245" s="73">
        <f>W245-'Headline Stats'!$B$6</f>
        <v>30.53413461538462</v>
      </c>
      <c r="AD245" s="34">
        <f>X245-'Headline Stats'!$B$7</f>
        <v>150.30932475884248</v>
      </c>
      <c r="AE245" s="34">
        <f>Y245-'Headline Stats'!$B$8</f>
        <v>114.19677419354844</v>
      </c>
      <c r="AF245" s="34">
        <f>Z245-'Headline Stats'!$B$13</f>
        <v>-0.29972508800810183</v>
      </c>
      <c r="AG245" s="34">
        <f>AA245-'Headline Stats'!$B$14</f>
        <v>-2.3770350718852393</v>
      </c>
      <c r="AH245" s="69">
        <f>AB245-'Headline Stats'!$B$15</f>
        <v>-13.075960639377888</v>
      </c>
      <c r="AI245" s="76"/>
    </row>
    <row r="246" spans="1:35" s="9" customFormat="1" x14ac:dyDescent="0.25">
      <c r="A246" s="23" t="s">
        <v>962</v>
      </c>
      <c r="B246" s="23" t="s">
        <v>963</v>
      </c>
      <c r="C246" s="23" t="s">
        <v>964</v>
      </c>
      <c r="D246" s="23"/>
      <c r="E246" s="23" t="s">
        <v>965</v>
      </c>
      <c r="F246" s="26" t="s">
        <v>966</v>
      </c>
      <c r="G246" s="25" t="s">
        <v>967</v>
      </c>
      <c r="H246" s="106" t="s">
        <v>364</v>
      </c>
      <c r="I246" s="81" t="s">
        <v>86</v>
      </c>
      <c r="J246" s="27" t="str">
        <f t="shared" si="113"/>
        <v>Soho Gyms: Studio</v>
      </c>
      <c r="K246" s="23"/>
      <c r="L246" s="23"/>
      <c r="M246" s="29"/>
      <c r="N246" s="23"/>
      <c r="O246" s="23"/>
      <c r="P246" s="111"/>
      <c r="Q246" s="117" t="s">
        <v>28</v>
      </c>
      <c r="R246" s="43" t="s">
        <v>28</v>
      </c>
      <c r="S246" s="42" t="s">
        <v>28</v>
      </c>
      <c r="T246" s="43" t="s">
        <v>28</v>
      </c>
      <c r="U246" s="43" t="s">
        <v>28</v>
      </c>
      <c r="V246" s="100" t="s">
        <v>28</v>
      </c>
      <c r="W246" s="87">
        <v>35</v>
      </c>
      <c r="X246" s="40">
        <f>W246*8</f>
        <v>280</v>
      </c>
      <c r="Y246" s="40">
        <f t="shared" ref="Y246:Y280" si="114">X246*5</f>
        <v>1400</v>
      </c>
      <c r="Z246" s="33"/>
      <c r="AA246" s="37"/>
      <c r="AB246" s="70"/>
      <c r="AC246" s="73">
        <f>W246-'Headline Stats'!$B$6</f>
        <v>5.5341346153846196</v>
      </c>
      <c r="AD246" s="34">
        <f>X246-'Headline Stats'!$B$7</f>
        <v>55.309324758842479</v>
      </c>
      <c r="AE246" s="34">
        <f>Y246-'Headline Stats'!$B$8</f>
        <v>314.19677419354844</v>
      </c>
      <c r="AF246" s="34">
        <f>Z246-'Headline Stats'!$B$13</f>
        <v>-0.4539072799649308</v>
      </c>
      <c r="AG246" s="34">
        <f>AA246-'Headline Stats'!$B$14</f>
        <v>-3.3406737716154207</v>
      </c>
      <c r="AH246" s="69">
        <f>AB246-'Headline Stats'!$B$15</f>
        <v>-16.159604478514467</v>
      </c>
      <c r="AI246" s="75"/>
    </row>
    <row r="247" spans="1:35" s="13" customFormat="1" x14ac:dyDescent="0.25">
      <c r="A247" s="21" t="s">
        <v>671</v>
      </c>
      <c r="B247" s="46" t="s">
        <v>775</v>
      </c>
      <c r="C247" s="22" t="s">
        <v>776</v>
      </c>
      <c r="D247" s="46"/>
      <c r="E247" s="59" t="s">
        <v>777</v>
      </c>
      <c r="F247" s="25" t="s">
        <v>778</v>
      </c>
      <c r="G247" s="25" t="s">
        <v>779</v>
      </c>
      <c r="H247" s="106"/>
      <c r="I247" s="81" t="s">
        <v>96</v>
      </c>
      <c r="J247" s="27" t="str">
        <f t="shared" si="113"/>
        <v>South London Dance Studios: Various</v>
      </c>
      <c r="K247" s="46"/>
      <c r="L247" s="46"/>
      <c r="M247" s="57"/>
      <c r="N247" s="46"/>
      <c r="O247" s="46"/>
      <c r="P247" s="114"/>
      <c r="Q247" s="81" t="s">
        <v>28</v>
      </c>
      <c r="R247" s="46" t="s">
        <v>28</v>
      </c>
      <c r="S247" s="46" t="s">
        <v>14</v>
      </c>
      <c r="T247" s="46" t="s">
        <v>28</v>
      </c>
      <c r="U247" s="46" t="s">
        <v>14</v>
      </c>
      <c r="V247" s="99" t="s">
        <v>28</v>
      </c>
      <c r="W247" s="87">
        <v>25</v>
      </c>
      <c r="X247" s="50">
        <f>15*8</f>
        <v>120</v>
      </c>
      <c r="Y247" s="50">
        <f t="shared" si="114"/>
        <v>600</v>
      </c>
      <c r="Z247" s="33"/>
      <c r="AA247" s="37"/>
      <c r="AB247" s="70"/>
      <c r="AC247" s="73">
        <f>W247-'Headline Stats'!$B$6</f>
        <v>-4.4658653846153804</v>
      </c>
      <c r="AD247" s="34">
        <f>X247-'Headline Stats'!$B$7</f>
        <v>-104.69067524115752</v>
      </c>
      <c r="AE247" s="34">
        <f>Y247-'Headline Stats'!$B$8</f>
        <v>-485.80322580645156</v>
      </c>
      <c r="AF247" s="34">
        <f>Z247-'Headline Stats'!$B$13</f>
        <v>-0.4539072799649308</v>
      </c>
      <c r="AG247" s="34">
        <f>AA247-'Headline Stats'!$B$14</f>
        <v>-3.3406737716154207</v>
      </c>
      <c r="AH247" s="69">
        <f>AB247-'Headline Stats'!$B$15</f>
        <v>-16.159604478514467</v>
      </c>
      <c r="AI247" s="81"/>
    </row>
    <row r="248" spans="1:35" s="9" customFormat="1" x14ac:dyDescent="0.25">
      <c r="A248" s="60" t="s">
        <v>614</v>
      </c>
      <c r="B248" s="21" t="s">
        <v>615</v>
      </c>
      <c r="C248" s="22" t="s">
        <v>616</v>
      </c>
      <c r="D248" s="23"/>
      <c r="E248" s="21" t="s">
        <v>617</v>
      </c>
      <c r="F248" s="26" t="s">
        <v>618</v>
      </c>
      <c r="G248" s="26" t="s">
        <v>619</v>
      </c>
      <c r="H248" s="106" t="s">
        <v>24</v>
      </c>
      <c r="I248" s="81" t="s">
        <v>620</v>
      </c>
      <c r="J248" s="27" t="str">
        <f t="shared" si="113"/>
        <v>Space, The: The Space</v>
      </c>
      <c r="K248" s="23">
        <v>30</v>
      </c>
      <c r="L248" s="23">
        <v>28</v>
      </c>
      <c r="M248" s="44">
        <f>K248*L248</f>
        <v>840</v>
      </c>
      <c r="N248" s="44">
        <f>K248*0.3048</f>
        <v>9.1440000000000001</v>
      </c>
      <c r="O248" s="44">
        <f>L248*0.3048</f>
        <v>8.5343999999999998</v>
      </c>
      <c r="P248" s="114">
        <f t="shared" ref="P248:P262" si="115">N248*O248</f>
        <v>78.0385536</v>
      </c>
      <c r="Q248" s="75" t="s">
        <v>28</v>
      </c>
      <c r="R248" s="23" t="s">
        <v>14</v>
      </c>
      <c r="S248" s="23" t="s">
        <v>14</v>
      </c>
      <c r="T248" s="23" t="s">
        <v>14</v>
      </c>
      <c r="U248" s="23" t="s">
        <v>28</v>
      </c>
      <c r="V248" s="95" t="s">
        <v>14</v>
      </c>
      <c r="W248" s="87">
        <v>15</v>
      </c>
      <c r="X248" s="50">
        <v>110</v>
      </c>
      <c r="Y248" s="50">
        <f t="shared" si="114"/>
        <v>550</v>
      </c>
      <c r="Z248" s="33">
        <f t="shared" ref="Z248:Z280" si="116">W248/P248</f>
        <v>0.19221268601267361</v>
      </c>
      <c r="AA248" s="37">
        <f t="shared" ref="AA248:AA296" si="117">X248/P248</f>
        <v>1.4095596974262732</v>
      </c>
      <c r="AB248" s="70">
        <f t="shared" ref="AB248:AB296" si="118">Y248/P248</f>
        <v>7.0477984871313657</v>
      </c>
      <c r="AC248" s="73">
        <f>W248-'Headline Stats'!$B$6</f>
        <v>-14.46586538461538</v>
      </c>
      <c r="AD248" s="34">
        <f>X248-'Headline Stats'!$B$7</f>
        <v>-114.69067524115752</v>
      </c>
      <c r="AE248" s="34">
        <f>Y248-'Headline Stats'!$B$8</f>
        <v>-535.80322580645156</v>
      </c>
      <c r="AF248" s="34">
        <f>Z248-'Headline Stats'!$B$13</f>
        <v>-0.26169459395225719</v>
      </c>
      <c r="AG248" s="34">
        <f>AA248-'Headline Stats'!$B$14</f>
        <v>-1.9311140741891475</v>
      </c>
      <c r="AH248" s="69">
        <f>AB248-'Headline Stats'!$B$15</f>
        <v>-9.1118059913831004</v>
      </c>
      <c r="AI248" s="75" t="s">
        <v>623</v>
      </c>
    </row>
    <row r="249" spans="1:35" s="9" customFormat="1" x14ac:dyDescent="0.25">
      <c r="A249" s="21" t="s">
        <v>828</v>
      </c>
      <c r="B249" s="21" t="s">
        <v>829</v>
      </c>
      <c r="C249" s="22" t="s">
        <v>830</v>
      </c>
      <c r="D249" s="23"/>
      <c r="E249" s="24" t="s">
        <v>831</v>
      </c>
      <c r="F249" s="23" t="s">
        <v>832</v>
      </c>
      <c r="G249" s="26" t="s">
        <v>833</v>
      </c>
      <c r="H249" s="102"/>
      <c r="I249" s="75" t="s">
        <v>197</v>
      </c>
      <c r="J249" s="27" t="str">
        <f t="shared" si="113"/>
        <v>St Gabriel's Halls: Main Hall</v>
      </c>
      <c r="K249" s="28">
        <f>N249*3.2808399</f>
        <v>65.616798000000003</v>
      </c>
      <c r="L249" s="28">
        <f>O249*3.2808399</f>
        <v>31.16797905</v>
      </c>
      <c r="M249" s="29">
        <f>K249*L249</f>
        <v>2045.142985392082</v>
      </c>
      <c r="N249" s="23">
        <v>20</v>
      </c>
      <c r="O249" s="23">
        <v>9.5</v>
      </c>
      <c r="P249" s="111">
        <f t="shared" si="115"/>
        <v>190</v>
      </c>
      <c r="Q249" s="75" t="s">
        <v>14</v>
      </c>
      <c r="R249" s="23" t="s">
        <v>28</v>
      </c>
      <c r="S249" s="23" t="s">
        <v>28</v>
      </c>
      <c r="T249" s="23" t="s">
        <v>28</v>
      </c>
      <c r="U249" s="23" t="s">
        <v>28</v>
      </c>
      <c r="V249" s="95" t="s">
        <v>14</v>
      </c>
      <c r="W249" s="83">
        <f t="shared" ref="W249:W259" si="119">X249/8</f>
        <v>18.75</v>
      </c>
      <c r="X249" s="32">
        <v>150</v>
      </c>
      <c r="Y249" s="50">
        <f t="shared" si="114"/>
        <v>750</v>
      </c>
      <c r="Z249" s="33">
        <f t="shared" si="116"/>
        <v>9.8684210526315791E-2</v>
      </c>
      <c r="AA249" s="33">
        <f t="shared" si="117"/>
        <v>0.78947368421052633</v>
      </c>
      <c r="AB249" s="69">
        <f t="shared" si="118"/>
        <v>3.9473684210526314</v>
      </c>
      <c r="AC249" s="73">
        <f>W249-'Headline Stats'!$B$6</f>
        <v>-10.71586538461538</v>
      </c>
      <c r="AD249" s="34">
        <f>X249-'Headline Stats'!$B$7</f>
        <v>-74.690675241157521</v>
      </c>
      <c r="AE249" s="34">
        <f>Y249-'Headline Stats'!$B$8</f>
        <v>-335.80322580645156</v>
      </c>
      <c r="AF249" s="34">
        <f>Z249-'Headline Stats'!$B$13</f>
        <v>-0.35522306943861504</v>
      </c>
      <c r="AG249" s="34">
        <f>AA249-'Headline Stats'!$B$14</f>
        <v>-2.5512000874048946</v>
      </c>
      <c r="AH249" s="69">
        <f>AB249-'Headline Stats'!$B$15</f>
        <v>-12.212236057461835</v>
      </c>
      <c r="AI249" s="75" t="s">
        <v>873</v>
      </c>
    </row>
    <row r="250" spans="1:35" s="9" customFormat="1" x14ac:dyDescent="0.25">
      <c r="A250" s="21" t="s">
        <v>828</v>
      </c>
      <c r="B250" s="21" t="s">
        <v>829</v>
      </c>
      <c r="C250" s="22" t="s">
        <v>830</v>
      </c>
      <c r="D250" s="23"/>
      <c r="E250" s="24" t="s">
        <v>831</v>
      </c>
      <c r="F250" s="23" t="s">
        <v>832</v>
      </c>
      <c r="G250" s="26" t="s">
        <v>833</v>
      </c>
      <c r="H250" s="102"/>
      <c r="I250" s="75" t="s">
        <v>834</v>
      </c>
      <c r="J250" s="27" t="str">
        <f t="shared" si="113"/>
        <v>St Gabriel's Halls: Men's Club</v>
      </c>
      <c r="K250" s="23"/>
      <c r="L250" s="23"/>
      <c r="M250" s="29"/>
      <c r="N250" s="23">
        <v>13.9</v>
      </c>
      <c r="O250" s="23">
        <v>9.4</v>
      </c>
      <c r="P250" s="111">
        <f t="shared" si="115"/>
        <v>130.66</v>
      </c>
      <c r="Q250" s="75" t="s">
        <v>14</v>
      </c>
      <c r="R250" s="23" t="s">
        <v>28</v>
      </c>
      <c r="S250" s="23" t="s">
        <v>28</v>
      </c>
      <c r="T250" s="23" t="s">
        <v>28</v>
      </c>
      <c r="U250" s="23" t="s">
        <v>28</v>
      </c>
      <c r="V250" s="95" t="s">
        <v>14</v>
      </c>
      <c r="W250" s="83">
        <f t="shared" si="119"/>
        <v>16.25</v>
      </c>
      <c r="X250" s="32">
        <v>130</v>
      </c>
      <c r="Y250" s="50">
        <f t="shared" si="114"/>
        <v>650</v>
      </c>
      <c r="Z250" s="33">
        <f t="shared" si="116"/>
        <v>0.12436859023419562</v>
      </c>
      <c r="AA250" s="33">
        <f t="shared" si="117"/>
        <v>0.99494872187356498</v>
      </c>
      <c r="AB250" s="69">
        <f t="shared" si="118"/>
        <v>4.9747436093678248</v>
      </c>
      <c r="AC250" s="73">
        <f>W250-'Headline Stats'!$B$6</f>
        <v>-13.21586538461538</v>
      </c>
      <c r="AD250" s="34">
        <f>X250-'Headline Stats'!$B$7</f>
        <v>-94.690675241157521</v>
      </c>
      <c r="AE250" s="34">
        <f>Y250-'Headline Stats'!$B$8</f>
        <v>-435.80322580645156</v>
      </c>
      <c r="AF250" s="34">
        <f>Z250-'Headline Stats'!$B$13</f>
        <v>-0.32953868973073519</v>
      </c>
      <c r="AG250" s="34">
        <f>AA250-'Headline Stats'!$B$14</f>
        <v>-2.3457250497418558</v>
      </c>
      <c r="AH250" s="69">
        <f>AB250-'Headline Stats'!$B$15</f>
        <v>-11.184860869146643</v>
      </c>
      <c r="AI250" s="75" t="s">
        <v>873</v>
      </c>
    </row>
    <row r="251" spans="1:35" s="9" customFormat="1" x14ac:dyDescent="0.25">
      <c r="A251" s="21" t="s">
        <v>828</v>
      </c>
      <c r="B251" s="21" t="s">
        <v>829</v>
      </c>
      <c r="C251" s="22" t="s">
        <v>830</v>
      </c>
      <c r="D251" s="23"/>
      <c r="E251" s="24" t="s">
        <v>831</v>
      </c>
      <c r="F251" s="23" t="s">
        <v>832</v>
      </c>
      <c r="G251" s="26" t="s">
        <v>833</v>
      </c>
      <c r="H251" s="102"/>
      <c r="I251" s="75" t="s">
        <v>136</v>
      </c>
      <c r="J251" s="27" t="str">
        <f t="shared" si="113"/>
        <v>St Gabriel's Halls: Lower Hall</v>
      </c>
      <c r="K251" s="23"/>
      <c r="L251" s="23"/>
      <c r="M251" s="29"/>
      <c r="N251" s="23">
        <v>9.5</v>
      </c>
      <c r="O251" s="23">
        <v>8.4</v>
      </c>
      <c r="P251" s="111">
        <f t="shared" si="115"/>
        <v>79.8</v>
      </c>
      <c r="Q251" s="75" t="s">
        <v>14</v>
      </c>
      <c r="R251" s="23" t="s">
        <v>28</v>
      </c>
      <c r="S251" s="23" t="s">
        <v>28</v>
      </c>
      <c r="T251" s="23" t="s">
        <v>28</v>
      </c>
      <c r="U251" s="23" t="s">
        <v>28</v>
      </c>
      <c r="V251" s="95" t="s">
        <v>14</v>
      </c>
      <c r="W251" s="83">
        <f t="shared" si="119"/>
        <v>15</v>
      </c>
      <c r="X251" s="32">
        <v>120</v>
      </c>
      <c r="Y251" s="50">
        <f t="shared" si="114"/>
        <v>600</v>
      </c>
      <c r="Z251" s="33">
        <f t="shared" si="116"/>
        <v>0.18796992481203009</v>
      </c>
      <c r="AA251" s="33">
        <f t="shared" si="117"/>
        <v>1.5037593984962407</v>
      </c>
      <c r="AB251" s="69">
        <f t="shared" si="118"/>
        <v>7.518796992481203</v>
      </c>
      <c r="AC251" s="73">
        <f>W251-'Headline Stats'!$B$6</f>
        <v>-14.46586538461538</v>
      </c>
      <c r="AD251" s="34">
        <f>X251-'Headline Stats'!$B$7</f>
        <v>-104.69067524115752</v>
      </c>
      <c r="AE251" s="34">
        <f>Y251-'Headline Stats'!$B$8</f>
        <v>-485.80322580645156</v>
      </c>
      <c r="AF251" s="34">
        <f>Z251-'Headline Stats'!$B$13</f>
        <v>-0.26593735515290073</v>
      </c>
      <c r="AG251" s="34">
        <f>AA251-'Headline Stats'!$B$14</f>
        <v>-1.8369143731191799</v>
      </c>
      <c r="AH251" s="69">
        <f>AB251-'Headline Stats'!$B$15</f>
        <v>-8.640807486033264</v>
      </c>
      <c r="AI251" s="75" t="s">
        <v>873</v>
      </c>
    </row>
    <row r="252" spans="1:35" s="9" customFormat="1" x14ac:dyDescent="0.25">
      <c r="A252" s="21" t="s">
        <v>828</v>
      </c>
      <c r="B252" s="21" t="s">
        <v>829</v>
      </c>
      <c r="C252" s="22" t="s">
        <v>830</v>
      </c>
      <c r="D252" s="23"/>
      <c r="E252" s="24" t="s">
        <v>831</v>
      </c>
      <c r="F252" s="23" t="s">
        <v>832</v>
      </c>
      <c r="G252" s="26" t="s">
        <v>833</v>
      </c>
      <c r="H252" s="102"/>
      <c r="I252" s="75" t="s">
        <v>835</v>
      </c>
      <c r="J252" s="27" t="str">
        <f t="shared" si="113"/>
        <v>St Gabriel's Halls: Boy's Club</v>
      </c>
      <c r="K252" s="23"/>
      <c r="L252" s="23"/>
      <c r="M252" s="29"/>
      <c r="N252" s="23">
        <v>13.8</v>
      </c>
      <c r="O252" s="23">
        <v>8.3000000000000007</v>
      </c>
      <c r="P252" s="111">
        <f t="shared" si="115"/>
        <v>114.54000000000002</v>
      </c>
      <c r="Q252" s="75" t="s">
        <v>14</v>
      </c>
      <c r="R252" s="23" t="s">
        <v>28</v>
      </c>
      <c r="S252" s="23" t="s">
        <v>28</v>
      </c>
      <c r="T252" s="23" t="s">
        <v>28</v>
      </c>
      <c r="U252" s="23" t="s">
        <v>28</v>
      </c>
      <c r="V252" s="95" t="s">
        <v>14</v>
      </c>
      <c r="W252" s="83">
        <f t="shared" si="119"/>
        <v>17.5</v>
      </c>
      <c r="X252" s="32">
        <v>140</v>
      </c>
      <c r="Y252" s="50">
        <f t="shared" si="114"/>
        <v>700</v>
      </c>
      <c r="Z252" s="33">
        <f t="shared" si="116"/>
        <v>0.15278505325650424</v>
      </c>
      <c r="AA252" s="33">
        <f t="shared" si="117"/>
        <v>1.2222804260520339</v>
      </c>
      <c r="AB252" s="69">
        <f t="shared" si="118"/>
        <v>6.1114021302601698</v>
      </c>
      <c r="AC252" s="73">
        <f>W252-'Headline Stats'!$B$6</f>
        <v>-11.96586538461538</v>
      </c>
      <c r="AD252" s="34">
        <f>X252-'Headline Stats'!$B$7</f>
        <v>-84.690675241157521</v>
      </c>
      <c r="AE252" s="34">
        <f>Y252-'Headline Stats'!$B$8</f>
        <v>-385.80322580645156</v>
      </c>
      <c r="AF252" s="34">
        <f>Z252-'Headline Stats'!$B$13</f>
        <v>-0.30112222670842659</v>
      </c>
      <c r="AG252" s="34">
        <f>AA252-'Headline Stats'!$B$14</f>
        <v>-2.118393345563387</v>
      </c>
      <c r="AH252" s="69">
        <f>AB252-'Headline Stats'!$B$15</f>
        <v>-10.048202348254296</v>
      </c>
      <c r="AI252" s="75" t="s">
        <v>873</v>
      </c>
    </row>
    <row r="253" spans="1:35" s="13" customFormat="1" x14ac:dyDescent="0.25">
      <c r="A253" s="21" t="s">
        <v>968</v>
      </c>
      <c r="B253" s="21" t="s">
        <v>626</v>
      </c>
      <c r="C253" s="22" t="s">
        <v>627</v>
      </c>
      <c r="D253" s="23"/>
      <c r="E253" s="21" t="s">
        <v>628</v>
      </c>
      <c r="F253" s="25" t="s">
        <v>629</v>
      </c>
      <c r="G253" s="26" t="s">
        <v>630</v>
      </c>
      <c r="H253" s="106" t="s">
        <v>24</v>
      </c>
      <c r="I253" s="81" t="s">
        <v>631</v>
      </c>
      <c r="J253" s="27" t="str">
        <f t="shared" si="113"/>
        <v>al: Upper Vestry Hall</v>
      </c>
      <c r="K253" s="44">
        <f t="shared" ref="K253:L262" si="120">N253*3.2808399</f>
        <v>42.650918700000005</v>
      </c>
      <c r="L253" s="44">
        <f t="shared" si="120"/>
        <v>20.66929137</v>
      </c>
      <c r="M253" s="44">
        <f t="shared" ref="M253:M262" si="121">K253*L253</f>
        <v>881.56426580848176</v>
      </c>
      <c r="N253" s="23">
        <v>13</v>
      </c>
      <c r="O253" s="23">
        <v>6.3</v>
      </c>
      <c r="P253" s="111">
        <f t="shared" si="115"/>
        <v>81.899999999999991</v>
      </c>
      <c r="Q253" s="75" t="s">
        <v>28</v>
      </c>
      <c r="R253" s="23" t="s">
        <v>28</v>
      </c>
      <c r="S253" s="23" t="s">
        <v>28</v>
      </c>
      <c r="T253" s="23" t="s">
        <v>28</v>
      </c>
      <c r="U253" s="23" t="s">
        <v>28</v>
      </c>
      <c r="V253" s="95" t="s">
        <v>14</v>
      </c>
      <c r="W253" s="83">
        <f t="shared" si="119"/>
        <v>20</v>
      </c>
      <c r="X253" s="32">
        <v>160</v>
      </c>
      <c r="Y253" s="50">
        <f t="shared" si="114"/>
        <v>800</v>
      </c>
      <c r="Z253" s="33">
        <f t="shared" si="116"/>
        <v>0.24420024420024422</v>
      </c>
      <c r="AA253" s="37">
        <f t="shared" si="117"/>
        <v>1.9536019536019538</v>
      </c>
      <c r="AB253" s="70">
        <f t="shared" si="118"/>
        <v>9.7680097680097688</v>
      </c>
      <c r="AC253" s="73">
        <f>W253-'Headline Stats'!$B$6</f>
        <v>-9.4658653846153804</v>
      </c>
      <c r="AD253" s="34">
        <f>X253-'Headline Stats'!$B$7</f>
        <v>-64.690675241157521</v>
      </c>
      <c r="AE253" s="34">
        <f>Y253-'Headline Stats'!$B$8</f>
        <v>-285.80322580645156</v>
      </c>
      <c r="AF253" s="34">
        <f>Z253-'Headline Stats'!$B$13</f>
        <v>-0.20970703576468658</v>
      </c>
      <c r="AG253" s="34">
        <f>AA253-'Headline Stats'!$B$14</f>
        <v>-1.3870718180134669</v>
      </c>
      <c r="AH253" s="69">
        <f>AB253-'Headline Stats'!$B$15</f>
        <v>-6.3915947105046982</v>
      </c>
      <c r="AI253" s="75"/>
    </row>
    <row r="254" spans="1:35" s="9" customFormat="1" x14ac:dyDescent="0.25">
      <c r="A254" s="21" t="s">
        <v>625</v>
      </c>
      <c r="B254" s="21" t="s">
        <v>626</v>
      </c>
      <c r="C254" s="22" t="s">
        <v>627</v>
      </c>
      <c r="D254" s="23"/>
      <c r="E254" s="21" t="s">
        <v>628</v>
      </c>
      <c r="F254" s="25" t="s">
        <v>629</v>
      </c>
      <c r="G254" s="26" t="s">
        <v>630</v>
      </c>
      <c r="H254" s="106" t="s">
        <v>24</v>
      </c>
      <c r="I254" s="81" t="s">
        <v>632</v>
      </c>
      <c r="J254" s="27" t="str">
        <f t="shared" si="113"/>
        <v>St George's Church Bloomsbury: Lower Vestry Hall</v>
      </c>
      <c r="K254" s="44">
        <f t="shared" si="120"/>
        <v>29.527559100000001</v>
      </c>
      <c r="L254" s="44">
        <f t="shared" si="120"/>
        <v>19.685039400000001</v>
      </c>
      <c r="M254" s="44">
        <f t="shared" si="121"/>
        <v>581.25116426932857</v>
      </c>
      <c r="N254" s="23">
        <v>9</v>
      </c>
      <c r="O254" s="23">
        <v>6</v>
      </c>
      <c r="P254" s="111">
        <f t="shared" si="115"/>
        <v>54</v>
      </c>
      <c r="Q254" s="75" t="s">
        <v>28</v>
      </c>
      <c r="R254" s="23" t="s">
        <v>28</v>
      </c>
      <c r="S254" s="23" t="s">
        <v>28</v>
      </c>
      <c r="T254" s="23" t="s">
        <v>28</v>
      </c>
      <c r="U254" s="23" t="s">
        <v>28</v>
      </c>
      <c r="V254" s="95" t="s">
        <v>14</v>
      </c>
      <c r="W254" s="83">
        <f t="shared" si="119"/>
        <v>15</v>
      </c>
      <c r="X254" s="32">
        <v>120</v>
      </c>
      <c r="Y254" s="50">
        <f t="shared" si="114"/>
        <v>600</v>
      </c>
      <c r="Z254" s="33">
        <f t="shared" si="116"/>
        <v>0.27777777777777779</v>
      </c>
      <c r="AA254" s="37">
        <f t="shared" si="117"/>
        <v>2.2222222222222223</v>
      </c>
      <c r="AB254" s="70">
        <f t="shared" si="118"/>
        <v>11.111111111111111</v>
      </c>
      <c r="AC254" s="73">
        <f>W254-'Headline Stats'!$B$6</f>
        <v>-14.46586538461538</v>
      </c>
      <c r="AD254" s="34">
        <f>X254-'Headline Stats'!$B$7</f>
        <v>-104.69067524115752</v>
      </c>
      <c r="AE254" s="34">
        <f>Y254-'Headline Stats'!$B$8</f>
        <v>-485.80322580645156</v>
      </c>
      <c r="AF254" s="34">
        <f>Z254-'Headline Stats'!$B$13</f>
        <v>-0.17612950218715301</v>
      </c>
      <c r="AG254" s="34">
        <f>AA254-'Headline Stats'!$B$14</f>
        <v>-1.1184515493931984</v>
      </c>
      <c r="AH254" s="69">
        <f>AB254-'Headline Stats'!$B$15</f>
        <v>-5.0484933674033563</v>
      </c>
      <c r="AI254" s="75"/>
    </row>
    <row r="255" spans="1:35" s="9" customFormat="1" x14ac:dyDescent="0.25">
      <c r="A255" s="21" t="s">
        <v>625</v>
      </c>
      <c r="B255" s="21" t="s">
        <v>626</v>
      </c>
      <c r="C255" s="22" t="s">
        <v>627</v>
      </c>
      <c r="D255" s="23"/>
      <c r="E255" s="21" t="s">
        <v>628</v>
      </c>
      <c r="F255" s="25" t="s">
        <v>629</v>
      </c>
      <c r="G255" s="26" t="s">
        <v>630</v>
      </c>
      <c r="H255" s="106" t="s">
        <v>24</v>
      </c>
      <c r="I255" s="81" t="s">
        <v>633</v>
      </c>
      <c r="J255" s="27" t="str">
        <f t="shared" si="113"/>
        <v>St George's Church Bloomsbury: Upper Meeting Room</v>
      </c>
      <c r="K255" s="44">
        <f t="shared" si="120"/>
        <v>19.685039400000001</v>
      </c>
      <c r="L255" s="44">
        <f t="shared" si="120"/>
        <v>8.2020997500000004</v>
      </c>
      <c r="M255" s="44">
        <f t="shared" si="121"/>
        <v>161.45865674148016</v>
      </c>
      <c r="N255" s="23">
        <v>6</v>
      </c>
      <c r="O255" s="23">
        <v>2.5</v>
      </c>
      <c r="P255" s="111">
        <f t="shared" si="115"/>
        <v>15</v>
      </c>
      <c r="Q255" s="75" t="s">
        <v>28</v>
      </c>
      <c r="R255" s="23" t="s">
        <v>28</v>
      </c>
      <c r="S255" s="23" t="s">
        <v>28</v>
      </c>
      <c r="T255" s="23" t="s">
        <v>28</v>
      </c>
      <c r="U255" s="23" t="s">
        <v>28</v>
      </c>
      <c r="V255" s="95" t="s">
        <v>28</v>
      </c>
      <c r="W255" s="83">
        <f t="shared" si="119"/>
        <v>10</v>
      </c>
      <c r="X255" s="32">
        <v>80</v>
      </c>
      <c r="Y255" s="50">
        <f t="shared" si="114"/>
        <v>400</v>
      </c>
      <c r="Z255" s="33">
        <f t="shared" si="116"/>
        <v>0.66666666666666663</v>
      </c>
      <c r="AA255" s="37">
        <f t="shared" si="117"/>
        <v>5.333333333333333</v>
      </c>
      <c r="AB255" s="70">
        <f t="shared" si="118"/>
        <v>26.666666666666668</v>
      </c>
      <c r="AC255" s="73">
        <f>W255-'Headline Stats'!$B$6</f>
        <v>-19.46586538461538</v>
      </c>
      <c r="AD255" s="34">
        <f>X255-'Headline Stats'!$B$7</f>
        <v>-144.69067524115752</v>
      </c>
      <c r="AE255" s="34">
        <f>Y255-'Headline Stats'!$B$8</f>
        <v>-685.80322580645156</v>
      </c>
      <c r="AF255" s="34">
        <f>Z255-'Headline Stats'!$B$13</f>
        <v>0.21275938670173583</v>
      </c>
      <c r="AG255" s="34">
        <f>AA255-'Headline Stats'!$B$14</f>
        <v>1.9926595617179124</v>
      </c>
      <c r="AH255" s="69">
        <f>AB255-'Headline Stats'!$B$15</f>
        <v>10.507062188152201</v>
      </c>
      <c r="AI255" s="75"/>
    </row>
    <row r="256" spans="1:35" s="9" customFormat="1" x14ac:dyDescent="0.25">
      <c r="A256" s="21" t="s">
        <v>906</v>
      </c>
      <c r="B256" s="21" t="s">
        <v>907</v>
      </c>
      <c r="C256" s="22" t="s">
        <v>908</v>
      </c>
      <c r="D256" s="27"/>
      <c r="E256" s="24" t="s">
        <v>909</v>
      </c>
      <c r="F256" s="26" t="s">
        <v>910</v>
      </c>
      <c r="G256" s="26" t="s">
        <v>911</v>
      </c>
      <c r="H256" s="103" t="s">
        <v>364</v>
      </c>
      <c r="I256" s="75" t="s">
        <v>912</v>
      </c>
      <c r="J256" s="27" t="str">
        <f t="shared" si="113"/>
        <v>St James' Church Piccadilly: Conference Room</v>
      </c>
      <c r="K256" s="28">
        <f t="shared" si="120"/>
        <v>32.808399000000001</v>
      </c>
      <c r="L256" s="28">
        <f t="shared" si="120"/>
        <v>24.606299249999999</v>
      </c>
      <c r="M256" s="29">
        <f t="shared" si="121"/>
        <v>807.29328370740075</v>
      </c>
      <c r="N256" s="23">
        <v>10</v>
      </c>
      <c r="O256" s="23">
        <v>7.5</v>
      </c>
      <c r="P256" s="111">
        <f t="shared" si="115"/>
        <v>75</v>
      </c>
      <c r="Q256" s="75" t="s">
        <v>14</v>
      </c>
      <c r="R256" s="23" t="s">
        <v>28</v>
      </c>
      <c r="S256" s="23" t="s">
        <v>28</v>
      </c>
      <c r="T256" s="23" t="s">
        <v>28</v>
      </c>
      <c r="U256" s="23" t="s">
        <v>28</v>
      </c>
      <c r="V256" s="92" t="s">
        <v>14</v>
      </c>
      <c r="W256" s="83">
        <f t="shared" si="119"/>
        <v>27.5</v>
      </c>
      <c r="X256" s="32">
        <v>220</v>
      </c>
      <c r="Y256" s="50">
        <f t="shared" si="114"/>
        <v>1100</v>
      </c>
      <c r="Z256" s="33">
        <f t="shared" si="116"/>
        <v>0.36666666666666664</v>
      </c>
      <c r="AA256" s="33">
        <f t="shared" si="117"/>
        <v>2.9333333333333331</v>
      </c>
      <c r="AB256" s="69">
        <f t="shared" si="118"/>
        <v>14.666666666666666</v>
      </c>
      <c r="AC256" s="73">
        <f>W256-'Headline Stats'!$B$6</f>
        <v>-1.9658653846153804</v>
      </c>
      <c r="AD256" s="34">
        <f>X256-'Headline Stats'!$B$7</f>
        <v>-4.6906752411575212</v>
      </c>
      <c r="AE256" s="34">
        <f>Y256-'Headline Stats'!$B$8</f>
        <v>14.196774193548436</v>
      </c>
      <c r="AF256" s="34">
        <f>Z256-'Headline Stats'!$B$13</f>
        <v>-8.7240613298264158E-2</v>
      </c>
      <c r="AG256" s="34">
        <f>AA256-'Headline Stats'!$B$14</f>
        <v>-0.40734043828208755</v>
      </c>
      <c r="AH256" s="69">
        <f>AB256-'Headline Stats'!$B$15</f>
        <v>-1.4929378118478009</v>
      </c>
      <c r="AI256" s="76"/>
    </row>
    <row r="257" spans="1:35" s="9" customFormat="1" x14ac:dyDescent="0.25">
      <c r="A257" s="21" t="s">
        <v>906</v>
      </c>
      <c r="B257" s="21" t="s">
        <v>907</v>
      </c>
      <c r="C257" s="22" t="s">
        <v>908</v>
      </c>
      <c r="D257" s="27"/>
      <c r="E257" s="24" t="s">
        <v>909</v>
      </c>
      <c r="F257" s="26" t="s">
        <v>910</v>
      </c>
      <c r="G257" s="26" t="s">
        <v>911</v>
      </c>
      <c r="H257" s="103" t="s">
        <v>364</v>
      </c>
      <c r="I257" s="75" t="s">
        <v>251</v>
      </c>
      <c r="J257" s="27" t="str">
        <f t="shared" si="113"/>
        <v>St James' Church Piccadilly: Meeting Room</v>
      </c>
      <c r="K257" s="28">
        <f t="shared" si="120"/>
        <v>24.606299249999999</v>
      </c>
      <c r="L257" s="28">
        <f t="shared" si="120"/>
        <v>16.404199500000001</v>
      </c>
      <c r="M257" s="29">
        <f t="shared" si="121"/>
        <v>403.64664185370037</v>
      </c>
      <c r="N257" s="23">
        <v>7.5</v>
      </c>
      <c r="O257" s="23">
        <v>5</v>
      </c>
      <c r="P257" s="111">
        <f t="shared" si="115"/>
        <v>37.5</v>
      </c>
      <c r="Q257" s="75" t="s">
        <v>14</v>
      </c>
      <c r="R257" s="23" t="s">
        <v>28</v>
      </c>
      <c r="S257" s="23" t="s">
        <v>28</v>
      </c>
      <c r="T257" s="23" t="s">
        <v>28</v>
      </c>
      <c r="U257" s="23" t="s">
        <v>28</v>
      </c>
      <c r="V257" s="92" t="s">
        <v>28</v>
      </c>
      <c r="W257" s="83">
        <f t="shared" si="119"/>
        <v>18.75</v>
      </c>
      <c r="X257" s="32">
        <v>150</v>
      </c>
      <c r="Y257" s="50">
        <f t="shared" si="114"/>
        <v>750</v>
      </c>
      <c r="Z257" s="33">
        <f t="shared" si="116"/>
        <v>0.5</v>
      </c>
      <c r="AA257" s="33">
        <f t="shared" si="117"/>
        <v>4</v>
      </c>
      <c r="AB257" s="69">
        <f t="shared" si="118"/>
        <v>20</v>
      </c>
      <c r="AC257" s="73">
        <f>W257-'Headline Stats'!$B$6</f>
        <v>-10.71586538461538</v>
      </c>
      <c r="AD257" s="34">
        <f>X257-'Headline Stats'!$B$7</f>
        <v>-74.690675241157521</v>
      </c>
      <c r="AE257" s="34">
        <f>Y257-'Headline Stats'!$B$8</f>
        <v>-335.80322580645156</v>
      </c>
      <c r="AF257" s="34">
        <f>Z257-'Headline Stats'!$B$13</f>
        <v>4.6092720035069201E-2</v>
      </c>
      <c r="AG257" s="34">
        <f>AA257-'Headline Stats'!$B$14</f>
        <v>0.65932622838457933</v>
      </c>
      <c r="AH257" s="69">
        <f>AB257-'Headline Stats'!$B$15</f>
        <v>3.840395521485533</v>
      </c>
      <c r="AI257" s="76"/>
    </row>
    <row r="258" spans="1:35" s="9" customFormat="1" x14ac:dyDescent="0.25">
      <c r="A258" s="21" t="s">
        <v>1329</v>
      </c>
      <c r="B258" s="21" t="s">
        <v>1330</v>
      </c>
      <c r="C258" s="22" t="s">
        <v>1331</v>
      </c>
      <c r="D258" s="27"/>
      <c r="E258" s="24" t="s">
        <v>1332</v>
      </c>
      <c r="F258" s="26" t="s">
        <v>1333</v>
      </c>
      <c r="G258" s="26" t="s">
        <v>1334</v>
      </c>
      <c r="H258" s="103" t="s">
        <v>1348</v>
      </c>
      <c r="I258" s="75" t="s">
        <v>1335</v>
      </c>
      <c r="J258" s="27" t="str">
        <f t="shared" si="113"/>
        <v>Stratford Circus: Circus 1</v>
      </c>
      <c r="K258" s="28">
        <f t="shared" si="120"/>
        <v>50.098425273000004</v>
      </c>
      <c r="L258" s="28">
        <f t="shared" si="120"/>
        <v>39.074803209000002</v>
      </c>
      <c r="M258" s="29">
        <f t="shared" si="121"/>
        <v>1957.5861086232674</v>
      </c>
      <c r="N258" s="23">
        <v>15.27</v>
      </c>
      <c r="O258" s="23">
        <v>11.91</v>
      </c>
      <c r="P258" s="111">
        <f t="shared" si="115"/>
        <v>181.8657</v>
      </c>
      <c r="Q258" s="75" t="s">
        <v>28</v>
      </c>
      <c r="R258" s="23" t="s">
        <v>28</v>
      </c>
      <c r="S258" s="23" t="s">
        <v>14</v>
      </c>
      <c r="T258" s="23" t="s">
        <v>14</v>
      </c>
      <c r="U258" s="23" t="s">
        <v>28</v>
      </c>
      <c r="V258" s="92" t="s">
        <v>28</v>
      </c>
      <c r="W258" s="83">
        <f t="shared" si="119"/>
        <v>112.5</v>
      </c>
      <c r="X258" s="32">
        <v>900</v>
      </c>
      <c r="Y258" s="50">
        <f t="shared" si="114"/>
        <v>4500</v>
      </c>
      <c r="Z258" s="33">
        <f t="shared" si="116"/>
        <v>0.61858833193944762</v>
      </c>
      <c r="AA258" s="33">
        <f t="shared" si="117"/>
        <v>4.948706655515581</v>
      </c>
      <c r="AB258" s="69">
        <f t="shared" si="118"/>
        <v>24.743533277577903</v>
      </c>
      <c r="AC258" s="73">
        <f>W258-'Headline Stats'!$B$6</f>
        <v>83.034134615384616</v>
      </c>
      <c r="AD258" s="34">
        <f>X258-'Headline Stats'!$B$7</f>
        <v>675.30932475884242</v>
      </c>
      <c r="AE258" s="34">
        <f>Y258-'Headline Stats'!$B$8</f>
        <v>3414.1967741935487</v>
      </c>
      <c r="AF258" s="34">
        <f>Z258-'Headline Stats'!$B$13</f>
        <v>0.16468105197451682</v>
      </c>
      <c r="AG258" s="34">
        <f>AA258-'Headline Stats'!$B$14</f>
        <v>1.6080328839001603</v>
      </c>
      <c r="AH258" s="69">
        <f>AB258-'Headline Stats'!$B$15</f>
        <v>8.5839287990634361</v>
      </c>
      <c r="AI258" s="76" t="s">
        <v>1337</v>
      </c>
    </row>
    <row r="259" spans="1:35" s="9" customFormat="1" x14ac:dyDescent="0.25">
      <c r="A259" s="21" t="s">
        <v>1329</v>
      </c>
      <c r="B259" s="21" t="s">
        <v>1330</v>
      </c>
      <c r="C259" s="22" t="s">
        <v>1331</v>
      </c>
      <c r="D259" s="27"/>
      <c r="E259" s="24" t="s">
        <v>1332</v>
      </c>
      <c r="F259" s="26" t="s">
        <v>1333</v>
      </c>
      <c r="G259" s="26" t="s">
        <v>1334</v>
      </c>
      <c r="H259" s="103" t="s">
        <v>1348</v>
      </c>
      <c r="I259" s="75" t="s">
        <v>1336</v>
      </c>
      <c r="J259" s="27" t="str">
        <f t="shared" si="113"/>
        <v>Stratford Circus: Circus 2</v>
      </c>
      <c r="K259" s="28">
        <f t="shared" si="120"/>
        <v>33.792650970000004</v>
      </c>
      <c r="L259" s="28">
        <f t="shared" si="120"/>
        <v>19.685039400000001</v>
      </c>
      <c r="M259" s="29">
        <f t="shared" si="121"/>
        <v>665.20966577489833</v>
      </c>
      <c r="N259" s="23">
        <v>10.3</v>
      </c>
      <c r="O259" s="23">
        <v>6</v>
      </c>
      <c r="P259" s="111">
        <f t="shared" si="115"/>
        <v>61.800000000000004</v>
      </c>
      <c r="Q259" s="75" t="s">
        <v>28</v>
      </c>
      <c r="R259" s="23" t="s">
        <v>28</v>
      </c>
      <c r="S259" s="23" t="s">
        <v>14</v>
      </c>
      <c r="T259" s="23" t="s">
        <v>14</v>
      </c>
      <c r="U259" s="23" t="s">
        <v>28</v>
      </c>
      <c r="V259" s="92" t="s">
        <v>28</v>
      </c>
      <c r="W259" s="83">
        <f t="shared" si="119"/>
        <v>68.75</v>
      </c>
      <c r="X259" s="32">
        <v>550</v>
      </c>
      <c r="Y259" s="50">
        <f t="shared" si="114"/>
        <v>2750</v>
      </c>
      <c r="Z259" s="33">
        <f t="shared" si="116"/>
        <v>1.1124595469255663</v>
      </c>
      <c r="AA259" s="33">
        <f t="shared" si="117"/>
        <v>8.89967637540453</v>
      </c>
      <c r="AB259" s="69">
        <f t="shared" si="118"/>
        <v>44.498381877022652</v>
      </c>
      <c r="AC259" s="73">
        <f>W259-'Headline Stats'!$B$6</f>
        <v>39.284134615384616</v>
      </c>
      <c r="AD259" s="34">
        <f>X259-'Headline Stats'!$B$7</f>
        <v>325.30932475884248</v>
      </c>
      <c r="AE259" s="34">
        <f>Y259-'Headline Stats'!$B$8</f>
        <v>1664.1967741935484</v>
      </c>
      <c r="AF259" s="34">
        <f>Z259-'Headline Stats'!$B$13</f>
        <v>0.6585522669606354</v>
      </c>
      <c r="AG259" s="34">
        <f>AA259-'Headline Stats'!$B$14</f>
        <v>5.5590026037891089</v>
      </c>
      <c r="AH259" s="69">
        <f>AB259-'Headline Stats'!$B$15</f>
        <v>28.338777398508185</v>
      </c>
      <c r="AI259" s="76" t="s">
        <v>1338</v>
      </c>
    </row>
    <row r="260" spans="1:35" s="9" customFormat="1" x14ac:dyDescent="0.25">
      <c r="A260" s="21" t="s">
        <v>1329</v>
      </c>
      <c r="B260" s="21" t="s">
        <v>1330</v>
      </c>
      <c r="C260" s="22" t="s">
        <v>1331</v>
      </c>
      <c r="D260" s="27"/>
      <c r="E260" s="24" t="s">
        <v>1332</v>
      </c>
      <c r="F260" s="26" t="s">
        <v>1333</v>
      </c>
      <c r="G260" s="26" t="s">
        <v>1334</v>
      </c>
      <c r="H260" s="103" t="s">
        <v>1348</v>
      </c>
      <c r="I260" s="75" t="s">
        <v>1341</v>
      </c>
      <c r="J260" s="27" t="str">
        <f t="shared" si="113"/>
        <v>Stratford Circus: Circus 3</v>
      </c>
      <c r="K260" s="28">
        <f t="shared" si="120"/>
        <v>49.212598499999999</v>
      </c>
      <c r="L260" s="28">
        <f t="shared" si="120"/>
        <v>49.212598499999999</v>
      </c>
      <c r="M260" s="29">
        <f t="shared" si="121"/>
        <v>2421.8798511222021</v>
      </c>
      <c r="N260" s="23">
        <v>15</v>
      </c>
      <c r="O260" s="23">
        <v>15</v>
      </c>
      <c r="P260" s="111">
        <f t="shared" si="115"/>
        <v>225</v>
      </c>
      <c r="Q260" s="75" t="s">
        <v>28</v>
      </c>
      <c r="R260" s="23" t="s">
        <v>28</v>
      </c>
      <c r="S260" s="23" t="s">
        <v>14</v>
      </c>
      <c r="T260" s="23" t="s">
        <v>28</v>
      </c>
      <c r="U260" s="23" t="s">
        <v>14</v>
      </c>
      <c r="V260" s="92" t="s">
        <v>28</v>
      </c>
      <c r="W260" s="87">
        <v>30</v>
      </c>
      <c r="X260" s="50">
        <f t="shared" ref="X260:X261" si="122">W260*8</f>
        <v>240</v>
      </c>
      <c r="Y260" s="50">
        <f t="shared" ref="Y260:Y261" si="123">X260*5</f>
        <v>1200</v>
      </c>
      <c r="Z260" s="33">
        <f t="shared" ref="Z260" si="124">W260/P260</f>
        <v>0.13333333333333333</v>
      </c>
      <c r="AA260" s="33">
        <f t="shared" ref="AA260" si="125">X260/P260</f>
        <v>1.0666666666666667</v>
      </c>
      <c r="AB260" s="69">
        <f t="shared" ref="AB260" si="126">Y260/P260</f>
        <v>5.333333333333333</v>
      </c>
      <c r="AC260" s="73">
        <f>W260-'Headline Stats'!$B$6</f>
        <v>0.53413461538461959</v>
      </c>
      <c r="AD260" s="34">
        <f>X260-'Headline Stats'!$B$7</f>
        <v>15.309324758842479</v>
      </c>
      <c r="AE260" s="34">
        <f>Y260-'Headline Stats'!$B$8</f>
        <v>114.19677419354844</v>
      </c>
      <c r="AF260" s="34"/>
      <c r="AG260" s="34"/>
      <c r="AH260" s="69"/>
      <c r="AI260" s="76" t="s">
        <v>1339</v>
      </c>
    </row>
    <row r="261" spans="1:35" s="9" customFormat="1" x14ac:dyDescent="0.25">
      <c r="A261" s="21" t="s">
        <v>1329</v>
      </c>
      <c r="B261" s="21" t="s">
        <v>1330</v>
      </c>
      <c r="C261" s="22" t="s">
        <v>1331</v>
      </c>
      <c r="D261" s="27"/>
      <c r="E261" s="24" t="s">
        <v>1332</v>
      </c>
      <c r="F261" s="26" t="s">
        <v>1333</v>
      </c>
      <c r="G261" s="26" t="s">
        <v>1334</v>
      </c>
      <c r="H261" s="103" t="s">
        <v>1348</v>
      </c>
      <c r="I261" s="75" t="s">
        <v>1342</v>
      </c>
      <c r="J261" s="27" t="str">
        <f t="shared" si="113"/>
        <v>Stratford Circus: Smaller Studios (various)</v>
      </c>
      <c r="K261" s="28"/>
      <c r="L261" s="28"/>
      <c r="M261" s="29"/>
      <c r="N261" s="23"/>
      <c r="O261" s="23"/>
      <c r="P261" s="111"/>
      <c r="Q261" s="75" t="s">
        <v>28</v>
      </c>
      <c r="R261" s="23" t="s">
        <v>28</v>
      </c>
      <c r="S261" s="23" t="s">
        <v>28</v>
      </c>
      <c r="T261" s="23" t="s">
        <v>28</v>
      </c>
      <c r="U261" s="23" t="s">
        <v>28</v>
      </c>
      <c r="V261" s="92" t="s">
        <v>28</v>
      </c>
      <c r="W261" s="87">
        <v>15</v>
      </c>
      <c r="X261" s="50">
        <f t="shared" si="122"/>
        <v>120</v>
      </c>
      <c r="Y261" s="50">
        <f t="shared" si="123"/>
        <v>600</v>
      </c>
      <c r="Z261" s="33"/>
      <c r="AA261" s="33"/>
      <c r="AB261" s="69"/>
      <c r="AC261" s="73">
        <f>W261-'Headline Stats'!$B$6</f>
        <v>-14.46586538461538</v>
      </c>
      <c r="AD261" s="34">
        <f>X261-'Headline Stats'!$B$7</f>
        <v>-104.69067524115752</v>
      </c>
      <c r="AE261" s="34">
        <f>Y261-'Headline Stats'!$B$8</f>
        <v>-485.80322580645156</v>
      </c>
      <c r="AF261" s="34"/>
      <c r="AG261" s="34"/>
      <c r="AH261" s="69"/>
      <c r="AI261" s="76" t="s">
        <v>1340</v>
      </c>
    </row>
    <row r="262" spans="1:35" s="9" customFormat="1" x14ac:dyDescent="0.25">
      <c r="A262" s="21" t="s">
        <v>884</v>
      </c>
      <c r="B262" s="21" t="s">
        <v>885</v>
      </c>
      <c r="C262" s="22" t="s">
        <v>887</v>
      </c>
      <c r="D262" s="23"/>
      <c r="E262" s="22" t="s">
        <v>886</v>
      </c>
      <c r="F262" s="25" t="s">
        <v>888</v>
      </c>
      <c r="G262" s="26" t="s">
        <v>889</v>
      </c>
      <c r="H262" s="102"/>
      <c r="I262" s="75" t="s">
        <v>86</v>
      </c>
      <c r="J262" s="27" t="str">
        <f t="shared" si="113"/>
        <v>Studio B: Studio</v>
      </c>
      <c r="K262" s="28">
        <f t="shared" si="120"/>
        <v>52.493438400000002</v>
      </c>
      <c r="L262" s="28">
        <f t="shared" si="120"/>
        <v>26.246719200000001</v>
      </c>
      <c r="M262" s="29">
        <f t="shared" si="121"/>
        <v>1377.7805375272974</v>
      </c>
      <c r="N262" s="23">
        <v>16</v>
      </c>
      <c r="O262" s="23">
        <v>8</v>
      </c>
      <c r="P262" s="111">
        <f t="shared" si="115"/>
        <v>128</v>
      </c>
      <c r="Q262" s="75" t="s">
        <v>28</v>
      </c>
      <c r="R262" s="23" t="s">
        <v>28</v>
      </c>
      <c r="S262" s="23" t="s">
        <v>14</v>
      </c>
      <c r="T262" s="23" t="s">
        <v>28</v>
      </c>
      <c r="U262" s="23" t="s">
        <v>14</v>
      </c>
      <c r="V262" s="95" t="s">
        <v>28</v>
      </c>
      <c r="W262" s="87">
        <v>25</v>
      </c>
      <c r="X262" s="50">
        <f t="shared" ref="X262:X280" si="127">W262*8</f>
        <v>200</v>
      </c>
      <c r="Y262" s="50">
        <f t="shared" si="114"/>
        <v>1000</v>
      </c>
      <c r="Z262" s="33">
        <f t="shared" si="116"/>
        <v>0.1953125</v>
      </c>
      <c r="AA262" s="33">
        <f t="shared" si="117"/>
        <v>1.5625</v>
      </c>
      <c r="AB262" s="69">
        <f t="shared" si="118"/>
        <v>7.8125</v>
      </c>
      <c r="AC262" s="73">
        <f>W262-'Headline Stats'!$B$6</f>
        <v>-4.4658653846153804</v>
      </c>
      <c r="AD262" s="34">
        <f>X262-'Headline Stats'!$B$7</f>
        <v>-24.690675241157521</v>
      </c>
      <c r="AE262" s="34">
        <f>Y262-'Headline Stats'!$B$8</f>
        <v>-85.803225806451564</v>
      </c>
      <c r="AF262" s="34">
        <f>Z262-'Headline Stats'!$B$13</f>
        <v>-0.2585947799649308</v>
      </c>
      <c r="AG262" s="34">
        <f>AA262-'Headline Stats'!$B$14</f>
        <v>-1.7781737716154207</v>
      </c>
      <c r="AH262" s="69">
        <f>AB262-'Headline Stats'!$B$15</f>
        <v>-8.347104478514467</v>
      </c>
      <c r="AI262" s="75" t="s">
        <v>883</v>
      </c>
    </row>
    <row r="263" spans="1:35" s="9" customFormat="1" x14ac:dyDescent="0.25">
      <c r="A263" s="21" t="s">
        <v>877</v>
      </c>
      <c r="B263" s="21" t="s">
        <v>878</v>
      </c>
      <c r="C263" s="22" t="s">
        <v>879</v>
      </c>
      <c r="D263" s="23"/>
      <c r="E263" s="24" t="s">
        <v>880</v>
      </c>
      <c r="F263" s="46" t="s">
        <v>881</v>
      </c>
      <c r="G263" s="26" t="s">
        <v>882</v>
      </c>
      <c r="H263" s="102" t="s">
        <v>275</v>
      </c>
      <c r="I263" s="75" t="s">
        <v>86</v>
      </c>
      <c r="J263" s="27" t="str">
        <f t="shared" si="113"/>
        <v>SWC: Studio</v>
      </c>
      <c r="K263" s="23"/>
      <c r="L263" s="23"/>
      <c r="M263" s="29">
        <v>550</v>
      </c>
      <c r="N263" s="23"/>
      <c r="O263" s="23"/>
      <c r="P263" s="111">
        <v>51</v>
      </c>
      <c r="Q263" s="75" t="s">
        <v>28</v>
      </c>
      <c r="R263" s="23" t="s">
        <v>28</v>
      </c>
      <c r="S263" s="23" t="s">
        <v>14</v>
      </c>
      <c r="T263" s="23" t="s">
        <v>28</v>
      </c>
      <c r="U263" s="23" t="s">
        <v>14</v>
      </c>
      <c r="V263" s="95" t="s">
        <v>28</v>
      </c>
      <c r="W263" s="87">
        <v>16</v>
      </c>
      <c r="X263" s="50">
        <f t="shared" si="127"/>
        <v>128</v>
      </c>
      <c r="Y263" s="50">
        <f t="shared" si="114"/>
        <v>640</v>
      </c>
      <c r="Z263" s="33">
        <f t="shared" si="116"/>
        <v>0.31372549019607843</v>
      </c>
      <c r="AA263" s="33">
        <f t="shared" si="117"/>
        <v>2.5098039215686274</v>
      </c>
      <c r="AB263" s="69">
        <f t="shared" si="118"/>
        <v>12.549019607843137</v>
      </c>
      <c r="AC263" s="73">
        <f>W263-'Headline Stats'!$B$6</f>
        <v>-13.46586538461538</v>
      </c>
      <c r="AD263" s="34">
        <f>X263-'Headline Stats'!$B$7</f>
        <v>-96.690675241157521</v>
      </c>
      <c r="AE263" s="34">
        <f>Y263-'Headline Stats'!$B$8</f>
        <v>-445.80322580645156</v>
      </c>
      <c r="AF263" s="34">
        <f>Z263-'Headline Stats'!$B$13</f>
        <v>-0.14018178976885237</v>
      </c>
      <c r="AG263" s="34">
        <f>AA263-'Headline Stats'!$B$14</f>
        <v>-0.83086985004679326</v>
      </c>
      <c r="AH263" s="69">
        <f>AB263-'Headline Stats'!$B$15</f>
        <v>-3.6105848706713299</v>
      </c>
      <c r="AI263" s="75" t="s">
        <v>883</v>
      </c>
    </row>
    <row r="264" spans="1:35" s="9" customFormat="1" x14ac:dyDescent="0.25">
      <c r="A264" s="21" t="s">
        <v>941</v>
      </c>
      <c r="B264" s="21" t="s">
        <v>942</v>
      </c>
      <c r="C264" s="22" t="s">
        <v>943</v>
      </c>
      <c r="D264" s="27"/>
      <c r="E264" s="24" t="s">
        <v>944</v>
      </c>
      <c r="F264" s="27" t="s">
        <v>945</v>
      </c>
      <c r="G264" s="26" t="s">
        <v>946</v>
      </c>
      <c r="H264" s="103" t="s">
        <v>24</v>
      </c>
      <c r="I264" s="109">
        <v>101</v>
      </c>
      <c r="J264" s="27" t="str">
        <f t="shared" si="113"/>
        <v>Sylvia Young Theatre School: 101</v>
      </c>
      <c r="K264" s="28">
        <f t="shared" ref="K264:K274" si="128">N264*3.2808399</f>
        <v>28.215223139999999</v>
      </c>
      <c r="L264" s="28">
        <f t="shared" ref="L264:L274" si="129">O264*3.2808399</f>
        <v>23.293963290000001</v>
      </c>
      <c r="M264" s="29">
        <f t="shared" ref="M264:M274" si="130">K264*L264</f>
        <v>657.24437204231856</v>
      </c>
      <c r="N264" s="27">
        <v>8.6</v>
      </c>
      <c r="O264" s="27">
        <v>7.1</v>
      </c>
      <c r="P264" s="112">
        <f t="shared" ref="P264:P274" si="131">N264*O264</f>
        <v>61.059999999999995</v>
      </c>
      <c r="Q264" s="75" t="s">
        <v>28</v>
      </c>
      <c r="R264" s="23" t="s">
        <v>28</v>
      </c>
      <c r="S264" s="23" t="s">
        <v>14</v>
      </c>
      <c r="T264" s="23" t="s">
        <v>28</v>
      </c>
      <c r="U264" s="27" t="s">
        <v>14</v>
      </c>
      <c r="V264" s="93" t="s">
        <v>14</v>
      </c>
      <c r="W264" s="89">
        <v>35</v>
      </c>
      <c r="X264" s="50">
        <f t="shared" si="127"/>
        <v>280</v>
      </c>
      <c r="Y264" s="50">
        <f t="shared" si="114"/>
        <v>1400</v>
      </c>
      <c r="Z264" s="33">
        <f t="shared" si="116"/>
        <v>0.57320668195217828</v>
      </c>
      <c r="AA264" s="33">
        <f t="shared" si="117"/>
        <v>4.5856534556174262</v>
      </c>
      <c r="AB264" s="69">
        <f t="shared" si="118"/>
        <v>22.92826727808713</v>
      </c>
      <c r="AC264" s="73">
        <f>W264-'Headline Stats'!$B$6</f>
        <v>5.5341346153846196</v>
      </c>
      <c r="AD264" s="34">
        <f>X264-'Headline Stats'!$B$7</f>
        <v>55.309324758842479</v>
      </c>
      <c r="AE264" s="34">
        <f>Y264-'Headline Stats'!$B$8</f>
        <v>314.19677419354844</v>
      </c>
      <c r="AF264" s="34">
        <f>Z264-'Headline Stats'!$B$13</f>
        <v>0.11929940198724748</v>
      </c>
      <c r="AG264" s="34">
        <f>AA264-'Headline Stats'!$B$14</f>
        <v>1.2449796840020055</v>
      </c>
      <c r="AH264" s="69">
        <f>AB264-'Headline Stats'!$B$15</f>
        <v>6.7686627995726631</v>
      </c>
      <c r="AI264" s="76" t="s">
        <v>947</v>
      </c>
    </row>
    <row r="265" spans="1:35" s="9" customFormat="1" x14ac:dyDescent="0.25">
      <c r="A265" s="21" t="s">
        <v>941</v>
      </c>
      <c r="B265" s="21" t="s">
        <v>942</v>
      </c>
      <c r="C265" s="22" t="s">
        <v>943</v>
      </c>
      <c r="D265" s="27"/>
      <c r="E265" s="24" t="s">
        <v>944</v>
      </c>
      <c r="F265" s="27" t="s">
        <v>945</v>
      </c>
      <c r="G265" s="26" t="s">
        <v>946</v>
      </c>
      <c r="H265" s="103" t="s">
        <v>24</v>
      </c>
      <c r="I265" s="109">
        <v>102</v>
      </c>
      <c r="J265" s="27" t="str">
        <f t="shared" si="113"/>
        <v>Sylvia Young Theatre School: 102</v>
      </c>
      <c r="K265" s="28">
        <f t="shared" si="128"/>
        <v>28.215223139999999</v>
      </c>
      <c r="L265" s="28">
        <f t="shared" si="129"/>
        <v>23.293963290000001</v>
      </c>
      <c r="M265" s="29">
        <f t="shared" si="130"/>
        <v>657.24437204231856</v>
      </c>
      <c r="N265" s="27">
        <v>8.6</v>
      </c>
      <c r="O265" s="27">
        <v>7.1</v>
      </c>
      <c r="P265" s="112">
        <f t="shared" si="131"/>
        <v>61.059999999999995</v>
      </c>
      <c r="Q265" s="75" t="s">
        <v>28</v>
      </c>
      <c r="R265" s="23" t="s">
        <v>28</v>
      </c>
      <c r="S265" s="23" t="s">
        <v>14</v>
      </c>
      <c r="T265" s="23" t="s">
        <v>28</v>
      </c>
      <c r="U265" s="27" t="s">
        <v>14</v>
      </c>
      <c r="V265" s="93" t="s">
        <v>14</v>
      </c>
      <c r="W265" s="89">
        <v>35</v>
      </c>
      <c r="X265" s="50">
        <f t="shared" si="127"/>
        <v>280</v>
      </c>
      <c r="Y265" s="50">
        <f t="shared" si="114"/>
        <v>1400</v>
      </c>
      <c r="Z265" s="33">
        <f t="shared" si="116"/>
        <v>0.57320668195217828</v>
      </c>
      <c r="AA265" s="33">
        <f t="shared" si="117"/>
        <v>4.5856534556174262</v>
      </c>
      <c r="AB265" s="69">
        <f t="shared" si="118"/>
        <v>22.92826727808713</v>
      </c>
      <c r="AC265" s="73">
        <f>W265-'Headline Stats'!$B$6</f>
        <v>5.5341346153846196</v>
      </c>
      <c r="AD265" s="34">
        <f>X265-'Headline Stats'!$B$7</f>
        <v>55.309324758842479</v>
      </c>
      <c r="AE265" s="34">
        <f>Y265-'Headline Stats'!$B$8</f>
        <v>314.19677419354844</v>
      </c>
      <c r="AF265" s="34">
        <f>Z265-'Headline Stats'!$B$13</f>
        <v>0.11929940198724748</v>
      </c>
      <c r="AG265" s="34">
        <f>AA265-'Headline Stats'!$B$14</f>
        <v>1.2449796840020055</v>
      </c>
      <c r="AH265" s="69">
        <f>AB265-'Headline Stats'!$B$15</f>
        <v>6.7686627995726631</v>
      </c>
      <c r="AI265" s="76" t="s">
        <v>947</v>
      </c>
    </row>
    <row r="266" spans="1:35" s="9" customFormat="1" x14ac:dyDescent="0.25">
      <c r="A266" s="21" t="s">
        <v>941</v>
      </c>
      <c r="B266" s="21" t="s">
        <v>942</v>
      </c>
      <c r="C266" s="22" t="s">
        <v>943</v>
      </c>
      <c r="D266" s="27"/>
      <c r="E266" s="24" t="s">
        <v>944</v>
      </c>
      <c r="F266" s="27" t="s">
        <v>945</v>
      </c>
      <c r="G266" s="26" t="s">
        <v>946</v>
      </c>
      <c r="H266" s="103" t="s">
        <v>24</v>
      </c>
      <c r="I266" s="109">
        <v>103</v>
      </c>
      <c r="J266" s="27" t="str">
        <f t="shared" si="113"/>
        <v>Sylvia Young Theatre School: 103</v>
      </c>
      <c r="K266" s="28">
        <f t="shared" si="128"/>
        <v>24.934383239999999</v>
      </c>
      <c r="L266" s="28">
        <f t="shared" si="129"/>
        <v>23.293963290000001</v>
      </c>
      <c r="M266" s="29">
        <f t="shared" si="130"/>
        <v>580.82060785135127</v>
      </c>
      <c r="N266" s="27">
        <v>7.6</v>
      </c>
      <c r="O266" s="27">
        <v>7.1</v>
      </c>
      <c r="P266" s="112">
        <f t="shared" si="131"/>
        <v>53.959999999999994</v>
      </c>
      <c r="Q266" s="75" t="s">
        <v>28</v>
      </c>
      <c r="R266" s="23" t="s">
        <v>28</v>
      </c>
      <c r="S266" s="23" t="s">
        <v>14</v>
      </c>
      <c r="T266" s="23" t="s">
        <v>28</v>
      </c>
      <c r="U266" s="27" t="s">
        <v>14</v>
      </c>
      <c r="V266" s="93" t="s">
        <v>14</v>
      </c>
      <c r="W266" s="89">
        <v>35</v>
      </c>
      <c r="X266" s="50">
        <f t="shared" si="127"/>
        <v>280</v>
      </c>
      <c r="Y266" s="50">
        <f t="shared" si="114"/>
        <v>1400</v>
      </c>
      <c r="Z266" s="33">
        <f t="shared" si="116"/>
        <v>0.64862861378799119</v>
      </c>
      <c r="AA266" s="33">
        <f t="shared" si="117"/>
        <v>5.1890289103039295</v>
      </c>
      <c r="AB266" s="69">
        <f t="shared" si="118"/>
        <v>25.945144551519647</v>
      </c>
      <c r="AC266" s="73">
        <f>W266-'Headline Stats'!$B$6</f>
        <v>5.5341346153846196</v>
      </c>
      <c r="AD266" s="34">
        <f>X266-'Headline Stats'!$B$7</f>
        <v>55.309324758842479</v>
      </c>
      <c r="AE266" s="34">
        <f>Y266-'Headline Stats'!$B$8</f>
        <v>314.19677419354844</v>
      </c>
      <c r="AF266" s="34">
        <f>Z266-'Headline Stats'!$B$13</f>
        <v>0.19472133382306039</v>
      </c>
      <c r="AG266" s="34">
        <f>AA266-'Headline Stats'!$B$14</f>
        <v>1.8483551386885089</v>
      </c>
      <c r="AH266" s="69">
        <f>AB266-'Headline Stats'!$B$15</f>
        <v>9.7855400730051798</v>
      </c>
      <c r="AI266" s="76" t="s">
        <v>947</v>
      </c>
    </row>
    <row r="267" spans="1:35" s="9" customFormat="1" x14ac:dyDescent="0.25">
      <c r="A267" s="21" t="s">
        <v>941</v>
      </c>
      <c r="B267" s="21" t="s">
        <v>942</v>
      </c>
      <c r="C267" s="22" t="s">
        <v>943</v>
      </c>
      <c r="D267" s="27"/>
      <c r="E267" s="24" t="s">
        <v>944</v>
      </c>
      <c r="F267" s="27" t="s">
        <v>945</v>
      </c>
      <c r="G267" s="26" t="s">
        <v>946</v>
      </c>
      <c r="H267" s="103" t="s">
        <v>24</v>
      </c>
      <c r="I267" s="109">
        <v>104</v>
      </c>
      <c r="J267" s="27" t="str">
        <f t="shared" si="113"/>
        <v>Sylvia Young Theatre School: 104</v>
      </c>
      <c r="K267" s="28">
        <f t="shared" si="128"/>
        <v>24.934383239999999</v>
      </c>
      <c r="L267" s="28">
        <f t="shared" si="129"/>
        <v>23.293963290000001</v>
      </c>
      <c r="M267" s="29">
        <f t="shared" si="130"/>
        <v>580.82060785135127</v>
      </c>
      <c r="N267" s="27">
        <v>7.6</v>
      </c>
      <c r="O267" s="27">
        <v>7.1</v>
      </c>
      <c r="P267" s="112">
        <f t="shared" si="131"/>
        <v>53.959999999999994</v>
      </c>
      <c r="Q267" s="75" t="s">
        <v>28</v>
      </c>
      <c r="R267" s="23" t="s">
        <v>28</v>
      </c>
      <c r="S267" s="23" t="s">
        <v>14</v>
      </c>
      <c r="T267" s="23" t="s">
        <v>28</v>
      </c>
      <c r="U267" s="27" t="s">
        <v>14</v>
      </c>
      <c r="V267" s="93" t="s">
        <v>14</v>
      </c>
      <c r="W267" s="89">
        <v>35</v>
      </c>
      <c r="X267" s="50">
        <f t="shared" si="127"/>
        <v>280</v>
      </c>
      <c r="Y267" s="50">
        <f t="shared" si="114"/>
        <v>1400</v>
      </c>
      <c r="Z267" s="33">
        <f t="shared" si="116"/>
        <v>0.64862861378799119</v>
      </c>
      <c r="AA267" s="33">
        <f t="shared" si="117"/>
        <v>5.1890289103039295</v>
      </c>
      <c r="AB267" s="69">
        <f t="shared" si="118"/>
        <v>25.945144551519647</v>
      </c>
      <c r="AC267" s="73">
        <f>W267-'Headline Stats'!$B$6</f>
        <v>5.5341346153846196</v>
      </c>
      <c r="AD267" s="34">
        <f>X267-'Headline Stats'!$B$7</f>
        <v>55.309324758842479</v>
      </c>
      <c r="AE267" s="34">
        <f>Y267-'Headline Stats'!$B$8</f>
        <v>314.19677419354844</v>
      </c>
      <c r="AF267" s="34">
        <f>Z267-'Headline Stats'!$B$13</f>
        <v>0.19472133382306039</v>
      </c>
      <c r="AG267" s="34">
        <f>AA267-'Headline Stats'!$B$14</f>
        <v>1.8483551386885089</v>
      </c>
      <c r="AH267" s="69">
        <f>AB267-'Headline Stats'!$B$15</f>
        <v>9.7855400730051798</v>
      </c>
      <c r="AI267" s="76" t="s">
        <v>947</v>
      </c>
    </row>
    <row r="268" spans="1:35" s="9" customFormat="1" x14ac:dyDescent="0.25">
      <c r="A268" s="21" t="s">
        <v>941</v>
      </c>
      <c r="B268" s="21" t="s">
        <v>942</v>
      </c>
      <c r="C268" s="22" t="s">
        <v>943</v>
      </c>
      <c r="D268" s="27"/>
      <c r="E268" s="24" t="s">
        <v>944</v>
      </c>
      <c r="F268" s="27" t="s">
        <v>945</v>
      </c>
      <c r="G268" s="26" t="s">
        <v>946</v>
      </c>
      <c r="H268" s="103" t="s">
        <v>24</v>
      </c>
      <c r="I268" s="109">
        <v>105</v>
      </c>
      <c r="J268" s="27" t="str">
        <f t="shared" si="113"/>
        <v>Sylvia Young Theatre School: 105</v>
      </c>
      <c r="K268" s="28">
        <f t="shared" si="128"/>
        <v>19.356955410000001</v>
      </c>
      <c r="L268" s="28">
        <f t="shared" si="129"/>
        <v>24.606299249999999</v>
      </c>
      <c r="M268" s="29">
        <f t="shared" si="130"/>
        <v>476.30303738736643</v>
      </c>
      <c r="N268" s="27">
        <v>5.9</v>
      </c>
      <c r="O268" s="27">
        <v>7.5</v>
      </c>
      <c r="P268" s="112">
        <f t="shared" si="131"/>
        <v>44.25</v>
      </c>
      <c r="Q268" s="75" t="s">
        <v>28</v>
      </c>
      <c r="R268" s="23" t="s">
        <v>28</v>
      </c>
      <c r="S268" s="23" t="s">
        <v>14</v>
      </c>
      <c r="T268" s="23" t="s">
        <v>28</v>
      </c>
      <c r="U268" s="27" t="s">
        <v>14</v>
      </c>
      <c r="V268" s="93" t="s">
        <v>14</v>
      </c>
      <c r="W268" s="89">
        <v>35</v>
      </c>
      <c r="X268" s="50">
        <f t="shared" si="127"/>
        <v>280</v>
      </c>
      <c r="Y268" s="50">
        <f t="shared" si="114"/>
        <v>1400</v>
      </c>
      <c r="Z268" s="33">
        <f t="shared" si="116"/>
        <v>0.79096045197740117</v>
      </c>
      <c r="AA268" s="33">
        <f t="shared" si="117"/>
        <v>6.3276836158192094</v>
      </c>
      <c r="AB268" s="69">
        <f t="shared" si="118"/>
        <v>31.638418079096045</v>
      </c>
      <c r="AC268" s="73">
        <f>W268-'Headline Stats'!$B$6</f>
        <v>5.5341346153846196</v>
      </c>
      <c r="AD268" s="34">
        <f>X268-'Headline Stats'!$B$7</f>
        <v>55.309324758842479</v>
      </c>
      <c r="AE268" s="34">
        <f>Y268-'Headline Stats'!$B$8</f>
        <v>314.19677419354844</v>
      </c>
      <c r="AF268" s="34">
        <f>Z268-'Headline Stats'!$B$13</f>
        <v>0.33705317201247037</v>
      </c>
      <c r="AG268" s="34">
        <f>AA268-'Headline Stats'!$B$14</f>
        <v>2.9870098442037887</v>
      </c>
      <c r="AH268" s="69">
        <f>AB268-'Headline Stats'!$B$15</f>
        <v>15.478813600581578</v>
      </c>
      <c r="AI268" s="76" t="s">
        <v>947</v>
      </c>
    </row>
    <row r="269" spans="1:35" s="9" customFormat="1" x14ac:dyDescent="0.25">
      <c r="A269" s="21" t="s">
        <v>941</v>
      </c>
      <c r="B269" s="21" t="s">
        <v>942</v>
      </c>
      <c r="C269" s="22" t="s">
        <v>943</v>
      </c>
      <c r="D269" s="27"/>
      <c r="E269" s="24" t="s">
        <v>944</v>
      </c>
      <c r="F269" s="27" t="s">
        <v>945</v>
      </c>
      <c r="G269" s="26" t="s">
        <v>946</v>
      </c>
      <c r="H269" s="103" t="s">
        <v>24</v>
      </c>
      <c r="I269" s="109">
        <v>106</v>
      </c>
      <c r="J269" s="27" t="str">
        <f t="shared" si="113"/>
        <v>Sylvia Young Theatre School: 106</v>
      </c>
      <c r="K269" s="28">
        <f t="shared" si="128"/>
        <v>19.356955410000001</v>
      </c>
      <c r="L269" s="28">
        <f t="shared" si="129"/>
        <v>24.606299249999999</v>
      </c>
      <c r="M269" s="29">
        <f t="shared" si="130"/>
        <v>476.30303738736643</v>
      </c>
      <c r="N269" s="27">
        <v>5.9</v>
      </c>
      <c r="O269" s="27">
        <v>7.5</v>
      </c>
      <c r="P269" s="112">
        <f t="shared" si="131"/>
        <v>44.25</v>
      </c>
      <c r="Q269" s="75" t="s">
        <v>28</v>
      </c>
      <c r="R269" s="23" t="s">
        <v>28</v>
      </c>
      <c r="S269" s="23" t="s">
        <v>14</v>
      </c>
      <c r="T269" s="23" t="s">
        <v>28</v>
      </c>
      <c r="U269" s="27" t="s">
        <v>14</v>
      </c>
      <c r="V269" s="93" t="s">
        <v>14</v>
      </c>
      <c r="W269" s="89">
        <v>35</v>
      </c>
      <c r="X269" s="50">
        <f t="shared" si="127"/>
        <v>280</v>
      </c>
      <c r="Y269" s="50">
        <f t="shared" si="114"/>
        <v>1400</v>
      </c>
      <c r="Z269" s="33">
        <f t="shared" si="116"/>
        <v>0.79096045197740117</v>
      </c>
      <c r="AA269" s="33">
        <f t="shared" si="117"/>
        <v>6.3276836158192094</v>
      </c>
      <c r="AB269" s="69">
        <f t="shared" si="118"/>
        <v>31.638418079096045</v>
      </c>
      <c r="AC269" s="73">
        <f>W269-'Headline Stats'!$B$6</f>
        <v>5.5341346153846196</v>
      </c>
      <c r="AD269" s="34">
        <f>X269-'Headline Stats'!$B$7</f>
        <v>55.309324758842479</v>
      </c>
      <c r="AE269" s="34">
        <f>Y269-'Headline Stats'!$B$8</f>
        <v>314.19677419354844</v>
      </c>
      <c r="AF269" s="34">
        <f>Z269-'Headline Stats'!$B$13</f>
        <v>0.33705317201247037</v>
      </c>
      <c r="AG269" s="34">
        <f>AA269-'Headline Stats'!$B$14</f>
        <v>2.9870098442037887</v>
      </c>
      <c r="AH269" s="69">
        <f>AB269-'Headline Stats'!$B$15</f>
        <v>15.478813600581578</v>
      </c>
      <c r="AI269" s="76" t="s">
        <v>947</v>
      </c>
    </row>
    <row r="270" spans="1:35" s="9" customFormat="1" x14ac:dyDescent="0.25">
      <c r="A270" s="21" t="s">
        <v>941</v>
      </c>
      <c r="B270" s="21" t="s">
        <v>942</v>
      </c>
      <c r="C270" s="22" t="s">
        <v>943</v>
      </c>
      <c r="D270" s="27"/>
      <c r="E270" s="24" t="s">
        <v>944</v>
      </c>
      <c r="F270" s="27" t="s">
        <v>945</v>
      </c>
      <c r="G270" s="26" t="s">
        <v>946</v>
      </c>
      <c r="H270" s="103" t="s">
        <v>24</v>
      </c>
      <c r="I270" s="109">
        <v>201</v>
      </c>
      <c r="J270" s="27" t="str">
        <f t="shared" si="113"/>
        <v>Sylvia Young Theatre School: 201</v>
      </c>
      <c r="K270" s="28">
        <f t="shared" si="128"/>
        <v>24.934383239999999</v>
      </c>
      <c r="L270" s="28">
        <f t="shared" si="129"/>
        <v>23.293963290000001</v>
      </c>
      <c r="M270" s="29">
        <f t="shared" si="130"/>
        <v>580.82060785135127</v>
      </c>
      <c r="N270" s="27">
        <v>7.6</v>
      </c>
      <c r="O270" s="27">
        <v>7.1</v>
      </c>
      <c r="P270" s="112">
        <f t="shared" si="131"/>
        <v>53.959999999999994</v>
      </c>
      <c r="Q270" s="75" t="s">
        <v>28</v>
      </c>
      <c r="R270" s="23" t="s">
        <v>28</v>
      </c>
      <c r="S270" s="23" t="s">
        <v>14</v>
      </c>
      <c r="T270" s="23" t="s">
        <v>28</v>
      </c>
      <c r="U270" s="27" t="s">
        <v>14</v>
      </c>
      <c r="V270" s="93" t="s">
        <v>14</v>
      </c>
      <c r="W270" s="89">
        <v>35</v>
      </c>
      <c r="X270" s="50">
        <f t="shared" si="127"/>
        <v>280</v>
      </c>
      <c r="Y270" s="50">
        <f t="shared" si="114"/>
        <v>1400</v>
      </c>
      <c r="Z270" s="33">
        <f t="shared" si="116"/>
        <v>0.64862861378799119</v>
      </c>
      <c r="AA270" s="33">
        <f t="shared" si="117"/>
        <v>5.1890289103039295</v>
      </c>
      <c r="AB270" s="69">
        <f t="shared" si="118"/>
        <v>25.945144551519647</v>
      </c>
      <c r="AC270" s="73">
        <f>W270-'Headline Stats'!$B$6</f>
        <v>5.5341346153846196</v>
      </c>
      <c r="AD270" s="34">
        <f>X270-'Headline Stats'!$B$7</f>
        <v>55.309324758842479</v>
      </c>
      <c r="AE270" s="34">
        <f>Y270-'Headline Stats'!$B$8</f>
        <v>314.19677419354844</v>
      </c>
      <c r="AF270" s="34">
        <f>Z270-'Headline Stats'!$B$13</f>
        <v>0.19472133382306039</v>
      </c>
      <c r="AG270" s="34">
        <f>AA270-'Headline Stats'!$B$14</f>
        <v>1.8483551386885089</v>
      </c>
      <c r="AH270" s="69">
        <f>AB270-'Headline Stats'!$B$15</f>
        <v>9.7855400730051798</v>
      </c>
      <c r="AI270" s="76" t="s">
        <v>947</v>
      </c>
    </row>
    <row r="271" spans="1:35" s="9" customFormat="1" x14ac:dyDescent="0.25">
      <c r="A271" s="21" t="s">
        <v>941</v>
      </c>
      <c r="B271" s="21" t="s">
        <v>942</v>
      </c>
      <c r="C271" s="22" t="s">
        <v>943</v>
      </c>
      <c r="D271" s="27"/>
      <c r="E271" s="24" t="s">
        <v>944</v>
      </c>
      <c r="F271" s="27" t="s">
        <v>945</v>
      </c>
      <c r="G271" s="26" t="s">
        <v>946</v>
      </c>
      <c r="H271" s="103" t="s">
        <v>24</v>
      </c>
      <c r="I271" s="109">
        <v>202</v>
      </c>
      <c r="J271" s="27" t="str">
        <f t="shared" si="113"/>
        <v>Sylvia Young Theatre School: 202</v>
      </c>
      <c r="K271" s="28">
        <f t="shared" si="128"/>
        <v>34.12073496</v>
      </c>
      <c r="L271" s="28">
        <f t="shared" si="129"/>
        <v>23.293963290000001</v>
      </c>
      <c r="M271" s="29">
        <f t="shared" si="130"/>
        <v>794.80714758605961</v>
      </c>
      <c r="N271" s="27">
        <v>10.4</v>
      </c>
      <c r="O271" s="27">
        <v>7.1</v>
      </c>
      <c r="P271" s="112">
        <f t="shared" si="131"/>
        <v>73.84</v>
      </c>
      <c r="Q271" s="75" t="s">
        <v>28</v>
      </c>
      <c r="R271" s="23" t="s">
        <v>28</v>
      </c>
      <c r="S271" s="23" t="s">
        <v>14</v>
      </c>
      <c r="T271" s="23" t="s">
        <v>28</v>
      </c>
      <c r="U271" s="27" t="s">
        <v>14</v>
      </c>
      <c r="V271" s="93" t="s">
        <v>14</v>
      </c>
      <c r="W271" s="89">
        <v>35</v>
      </c>
      <c r="X271" s="50">
        <f t="shared" si="127"/>
        <v>280</v>
      </c>
      <c r="Y271" s="50">
        <f t="shared" si="114"/>
        <v>1400</v>
      </c>
      <c r="Z271" s="33">
        <f t="shared" si="116"/>
        <v>0.47399783315276273</v>
      </c>
      <c r="AA271" s="33">
        <f t="shared" si="117"/>
        <v>3.7919826652221018</v>
      </c>
      <c r="AB271" s="69">
        <f t="shared" si="118"/>
        <v>18.95991332611051</v>
      </c>
      <c r="AC271" s="73">
        <f>W271-'Headline Stats'!$B$6</f>
        <v>5.5341346153846196</v>
      </c>
      <c r="AD271" s="34">
        <f>X271-'Headline Stats'!$B$7</f>
        <v>55.309324758842479</v>
      </c>
      <c r="AE271" s="34">
        <f>Y271-'Headline Stats'!$B$8</f>
        <v>314.19677419354844</v>
      </c>
      <c r="AF271" s="34">
        <f>Z271-'Headline Stats'!$B$13</f>
        <v>2.0090553187831928E-2</v>
      </c>
      <c r="AG271" s="34">
        <f>AA271-'Headline Stats'!$B$14</f>
        <v>0.45130889360668114</v>
      </c>
      <c r="AH271" s="69">
        <f>AB271-'Headline Stats'!$B$15</f>
        <v>2.8003088475960425</v>
      </c>
      <c r="AI271" s="76" t="s">
        <v>947</v>
      </c>
    </row>
    <row r="272" spans="1:35" s="9" customFormat="1" x14ac:dyDescent="0.25">
      <c r="A272" s="21" t="s">
        <v>941</v>
      </c>
      <c r="B272" s="21" t="s">
        <v>942</v>
      </c>
      <c r="C272" s="22" t="s">
        <v>943</v>
      </c>
      <c r="D272" s="27"/>
      <c r="E272" s="24" t="s">
        <v>944</v>
      </c>
      <c r="F272" s="27" t="s">
        <v>945</v>
      </c>
      <c r="G272" s="26" t="s">
        <v>946</v>
      </c>
      <c r="H272" s="103" t="s">
        <v>24</v>
      </c>
      <c r="I272" s="109">
        <v>203</v>
      </c>
      <c r="J272" s="27" t="str">
        <f t="shared" si="113"/>
        <v>Sylvia Young Theatre School: 203</v>
      </c>
      <c r="K272" s="28">
        <f t="shared" si="128"/>
        <v>36.417322890000001</v>
      </c>
      <c r="L272" s="28">
        <f t="shared" si="129"/>
        <v>23.293963290000001</v>
      </c>
      <c r="M272" s="29">
        <f t="shared" si="130"/>
        <v>848.30378251973673</v>
      </c>
      <c r="N272" s="27">
        <v>11.1</v>
      </c>
      <c r="O272" s="27">
        <v>7.1</v>
      </c>
      <c r="P272" s="112">
        <f t="shared" si="131"/>
        <v>78.809999999999988</v>
      </c>
      <c r="Q272" s="75" t="s">
        <v>28</v>
      </c>
      <c r="R272" s="23" t="s">
        <v>28</v>
      </c>
      <c r="S272" s="23" t="s">
        <v>14</v>
      </c>
      <c r="T272" s="23" t="s">
        <v>28</v>
      </c>
      <c r="U272" s="27" t="s">
        <v>14</v>
      </c>
      <c r="V272" s="93" t="s">
        <v>14</v>
      </c>
      <c r="W272" s="89">
        <v>35</v>
      </c>
      <c r="X272" s="50">
        <f t="shared" si="127"/>
        <v>280</v>
      </c>
      <c r="Y272" s="50">
        <f t="shared" si="114"/>
        <v>1400</v>
      </c>
      <c r="Z272" s="33">
        <f t="shared" si="116"/>
        <v>0.44410607790889489</v>
      </c>
      <c r="AA272" s="33">
        <f t="shared" si="117"/>
        <v>3.5528486232711591</v>
      </c>
      <c r="AB272" s="69">
        <f t="shared" si="118"/>
        <v>17.764243116355797</v>
      </c>
      <c r="AC272" s="73">
        <f>W272-'Headline Stats'!$B$6</f>
        <v>5.5341346153846196</v>
      </c>
      <c r="AD272" s="34">
        <f>X272-'Headline Stats'!$B$7</f>
        <v>55.309324758842479</v>
      </c>
      <c r="AE272" s="34">
        <f>Y272-'Headline Stats'!$B$8</f>
        <v>314.19677419354844</v>
      </c>
      <c r="AF272" s="34">
        <f>Z272-'Headline Stats'!$B$13</f>
        <v>-9.801202056035907E-3</v>
      </c>
      <c r="AG272" s="34">
        <f>AA272-'Headline Stats'!$B$14</f>
        <v>0.21217485165573846</v>
      </c>
      <c r="AH272" s="69">
        <f>AB272-'Headline Stats'!$B$15</f>
        <v>1.6046386378413295</v>
      </c>
      <c r="AI272" s="76" t="s">
        <v>947</v>
      </c>
    </row>
    <row r="273" spans="1:35" s="9" customFormat="1" x14ac:dyDescent="0.25">
      <c r="A273" s="61" t="s">
        <v>941</v>
      </c>
      <c r="B273" s="61" t="s">
        <v>942</v>
      </c>
      <c r="C273" s="62" t="s">
        <v>943</v>
      </c>
      <c r="D273" s="31"/>
      <c r="E273" s="63" t="s">
        <v>944</v>
      </c>
      <c r="F273" s="31" t="s">
        <v>945</v>
      </c>
      <c r="G273" s="26" t="s">
        <v>946</v>
      </c>
      <c r="H273" s="107" t="s">
        <v>24</v>
      </c>
      <c r="I273" s="109">
        <v>204</v>
      </c>
      <c r="J273" s="27" t="str">
        <f t="shared" si="113"/>
        <v>Sylvia Young Theatre School: 204</v>
      </c>
      <c r="K273" s="28">
        <f t="shared" si="128"/>
        <v>21.325459350000003</v>
      </c>
      <c r="L273" s="28">
        <f t="shared" si="129"/>
        <v>23.293963290000001</v>
      </c>
      <c r="M273" s="29">
        <f t="shared" si="130"/>
        <v>496.75446724128733</v>
      </c>
      <c r="N273" s="27">
        <v>6.5</v>
      </c>
      <c r="O273" s="27">
        <v>7.1</v>
      </c>
      <c r="P273" s="112">
        <f t="shared" si="131"/>
        <v>46.15</v>
      </c>
      <c r="Q273" s="75" t="s">
        <v>28</v>
      </c>
      <c r="R273" s="23" t="s">
        <v>28</v>
      </c>
      <c r="S273" s="23" t="s">
        <v>14</v>
      </c>
      <c r="T273" s="23" t="s">
        <v>28</v>
      </c>
      <c r="U273" s="27" t="s">
        <v>14</v>
      </c>
      <c r="V273" s="93" t="s">
        <v>14</v>
      </c>
      <c r="W273" s="89">
        <v>35</v>
      </c>
      <c r="X273" s="50">
        <f t="shared" si="127"/>
        <v>280</v>
      </c>
      <c r="Y273" s="50">
        <f t="shared" si="114"/>
        <v>1400</v>
      </c>
      <c r="Z273" s="33">
        <f t="shared" si="116"/>
        <v>0.75839653304442034</v>
      </c>
      <c r="AA273" s="33">
        <f t="shared" si="117"/>
        <v>6.0671722643553627</v>
      </c>
      <c r="AB273" s="69">
        <f t="shared" si="118"/>
        <v>30.335861321776814</v>
      </c>
      <c r="AC273" s="73">
        <f>W273-'Headline Stats'!$B$6</f>
        <v>5.5341346153846196</v>
      </c>
      <c r="AD273" s="34">
        <f>X273-'Headline Stats'!$B$7</f>
        <v>55.309324758842479</v>
      </c>
      <c r="AE273" s="34">
        <f>Y273-'Headline Stats'!$B$8</f>
        <v>314.19677419354844</v>
      </c>
      <c r="AF273" s="34">
        <f>Z273-'Headline Stats'!$B$13</f>
        <v>0.30448925307948954</v>
      </c>
      <c r="AG273" s="34">
        <f>AA273-'Headline Stats'!$B$14</f>
        <v>2.726498492739942</v>
      </c>
      <c r="AH273" s="69">
        <f>AB273-'Headline Stats'!$B$15</f>
        <v>14.176256843262347</v>
      </c>
      <c r="AI273" s="76" t="s">
        <v>947</v>
      </c>
    </row>
    <row r="274" spans="1:35" s="9" customFormat="1" x14ac:dyDescent="0.25">
      <c r="A274" s="21" t="s">
        <v>719</v>
      </c>
      <c r="B274" s="21" t="s">
        <v>720</v>
      </c>
      <c r="C274" s="22" t="s">
        <v>721</v>
      </c>
      <c r="D274" s="23"/>
      <c r="E274" s="24" t="s">
        <v>722</v>
      </c>
      <c r="F274" s="26" t="s">
        <v>723</v>
      </c>
      <c r="G274" s="26" t="s">
        <v>724</v>
      </c>
      <c r="H274" s="102"/>
      <c r="I274" s="81" t="s">
        <v>113</v>
      </c>
      <c r="J274" s="27" t="str">
        <f t="shared" si="113"/>
        <v>Tara Theatre: Theatre</v>
      </c>
      <c r="K274" s="28">
        <f t="shared" si="128"/>
        <v>20.013123390000001</v>
      </c>
      <c r="L274" s="28">
        <f t="shared" si="129"/>
        <v>17.716535460000003</v>
      </c>
      <c r="M274" s="29">
        <f t="shared" si="130"/>
        <v>354.5632102042905</v>
      </c>
      <c r="N274" s="23">
        <v>6.1</v>
      </c>
      <c r="O274" s="23">
        <v>5.4</v>
      </c>
      <c r="P274" s="111">
        <f t="shared" si="131"/>
        <v>32.94</v>
      </c>
      <c r="Q274" s="75" t="s">
        <v>28</v>
      </c>
      <c r="R274" s="23" t="s">
        <v>28</v>
      </c>
      <c r="S274" s="23" t="s">
        <v>14</v>
      </c>
      <c r="T274" s="23" t="s">
        <v>14</v>
      </c>
      <c r="U274" s="23" t="s">
        <v>14</v>
      </c>
      <c r="V274" s="95" t="s">
        <v>28</v>
      </c>
      <c r="W274" s="87">
        <v>25</v>
      </c>
      <c r="X274" s="50">
        <f t="shared" si="127"/>
        <v>200</v>
      </c>
      <c r="Y274" s="50">
        <f t="shared" si="114"/>
        <v>1000</v>
      </c>
      <c r="Z274" s="33">
        <f t="shared" si="116"/>
        <v>0.75895567698846389</v>
      </c>
      <c r="AA274" s="37">
        <f t="shared" si="117"/>
        <v>6.0716454159077111</v>
      </c>
      <c r="AB274" s="70">
        <f t="shared" si="118"/>
        <v>30.358227079538558</v>
      </c>
      <c r="AC274" s="73">
        <f>W274-'Headline Stats'!$B$6</f>
        <v>-4.4658653846153804</v>
      </c>
      <c r="AD274" s="34">
        <f>X274-'Headline Stats'!$B$7</f>
        <v>-24.690675241157521</v>
      </c>
      <c r="AE274" s="34">
        <f>Y274-'Headline Stats'!$B$8</f>
        <v>-85.803225806451564</v>
      </c>
      <c r="AF274" s="34">
        <f>Z274-'Headline Stats'!$B$13</f>
        <v>0.30504839702353309</v>
      </c>
      <c r="AG274" s="34">
        <f>AA274-'Headline Stats'!$B$14</f>
        <v>2.7309716442922904</v>
      </c>
      <c r="AH274" s="69">
        <f>AB274-'Headline Stats'!$B$15</f>
        <v>14.198622601024091</v>
      </c>
      <c r="AI274" s="75" t="s">
        <v>603</v>
      </c>
    </row>
    <row r="275" spans="1:35" s="9" customFormat="1" x14ac:dyDescent="0.25">
      <c r="A275" s="41" t="s">
        <v>76</v>
      </c>
      <c r="B275" s="41" t="s">
        <v>77</v>
      </c>
      <c r="C275" s="41" t="s">
        <v>78</v>
      </c>
      <c r="D275" s="41"/>
      <c r="E275" s="41" t="s">
        <v>79</v>
      </c>
      <c r="F275" s="25" t="s">
        <v>80</v>
      </c>
      <c r="G275" s="25" t="s">
        <v>75</v>
      </c>
      <c r="H275" s="105"/>
      <c r="I275" s="77" t="s">
        <v>81</v>
      </c>
      <c r="J275" s="27" t="str">
        <f t="shared" si="113"/>
        <v>The Albany: Red Room</v>
      </c>
      <c r="K275" s="44" t="s">
        <v>53</v>
      </c>
      <c r="L275" s="44" t="s">
        <v>53</v>
      </c>
      <c r="M275" s="44" t="s">
        <v>53</v>
      </c>
      <c r="N275" s="41" t="s">
        <v>53</v>
      </c>
      <c r="O275" s="41" t="s">
        <v>53</v>
      </c>
      <c r="P275" s="113">
        <v>84</v>
      </c>
      <c r="Q275" s="77" t="s">
        <v>14</v>
      </c>
      <c r="R275" s="41" t="s">
        <v>14</v>
      </c>
      <c r="S275" s="41" t="s">
        <v>14</v>
      </c>
      <c r="T275" s="41" t="s">
        <v>28</v>
      </c>
      <c r="U275" s="41" t="s">
        <v>28</v>
      </c>
      <c r="V275" s="94" t="s">
        <v>28</v>
      </c>
      <c r="W275" s="85">
        <v>27</v>
      </c>
      <c r="X275" s="40">
        <f t="shared" si="127"/>
        <v>216</v>
      </c>
      <c r="Y275" s="40">
        <f t="shared" si="114"/>
        <v>1080</v>
      </c>
      <c r="Z275" s="33">
        <f t="shared" si="116"/>
        <v>0.32142857142857145</v>
      </c>
      <c r="AA275" s="37">
        <f t="shared" si="117"/>
        <v>2.5714285714285716</v>
      </c>
      <c r="AB275" s="70">
        <f t="shared" si="118"/>
        <v>12.857142857142858</v>
      </c>
      <c r="AC275" s="73">
        <f>W275-'Headline Stats'!$B$6</f>
        <v>-2.4658653846153804</v>
      </c>
      <c r="AD275" s="34">
        <f>X275-'Headline Stats'!$B$7</f>
        <v>-8.6906752411575212</v>
      </c>
      <c r="AE275" s="34">
        <f>Y275-'Headline Stats'!$B$8</f>
        <v>-5.8032258064515645</v>
      </c>
      <c r="AF275" s="34">
        <f>Z275-'Headline Stats'!$B$13</f>
        <v>-0.13247870853635935</v>
      </c>
      <c r="AG275" s="34">
        <f>AA275-'Headline Stats'!$B$14</f>
        <v>-0.76924520018684905</v>
      </c>
      <c r="AH275" s="69">
        <f>AB275-'Headline Stats'!$B$15</f>
        <v>-3.3024616213716094</v>
      </c>
      <c r="AI275" s="77" t="s">
        <v>773</v>
      </c>
    </row>
    <row r="276" spans="1:35" s="9" customFormat="1" x14ac:dyDescent="0.25">
      <c r="A276" s="41" t="s">
        <v>76</v>
      </c>
      <c r="B276" s="41" t="s">
        <v>77</v>
      </c>
      <c r="C276" s="41" t="s">
        <v>78</v>
      </c>
      <c r="D276" s="41"/>
      <c r="E276" s="41" t="s">
        <v>79</v>
      </c>
      <c r="F276" s="25" t="s">
        <v>80</v>
      </c>
      <c r="G276" s="41" t="s">
        <v>75</v>
      </c>
      <c r="H276" s="105"/>
      <c r="I276" s="77" t="s">
        <v>82</v>
      </c>
      <c r="J276" s="27" t="str">
        <f t="shared" si="113"/>
        <v>The Albany: Blue Room</v>
      </c>
      <c r="K276" s="44">
        <f t="shared" ref="K276:L279" si="132">N276*3.2808399</f>
        <v>26.246719200000001</v>
      </c>
      <c r="L276" s="44">
        <f t="shared" si="132"/>
        <v>16.404199500000001</v>
      </c>
      <c r="M276" s="44">
        <f>K276*L276</f>
        <v>430.55641797728043</v>
      </c>
      <c r="N276" s="41">
        <v>8</v>
      </c>
      <c r="O276" s="41">
        <v>5</v>
      </c>
      <c r="P276" s="113">
        <f>N276*O276</f>
        <v>40</v>
      </c>
      <c r="Q276" s="77" t="s">
        <v>14</v>
      </c>
      <c r="R276" s="41" t="s">
        <v>14</v>
      </c>
      <c r="S276" s="41" t="s">
        <v>28</v>
      </c>
      <c r="T276" s="41" t="s">
        <v>28</v>
      </c>
      <c r="U276" s="41" t="s">
        <v>28</v>
      </c>
      <c r="V276" s="94" t="s">
        <v>28</v>
      </c>
      <c r="W276" s="85">
        <v>19.2</v>
      </c>
      <c r="X276" s="40">
        <f t="shared" si="127"/>
        <v>153.6</v>
      </c>
      <c r="Y276" s="40">
        <f t="shared" si="114"/>
        <v>768</v>
      </c>
      <c r="Z276" s="33">
        <f t="shared" si="116"/>
        <v>0.48</v>
      </c>
      <c r="AA276" s="37">
        <f t="shared" si="117"/>
        <v>3.84</v>
      </c>
      <c r="AB276" s="70">
        <f t="shared" si="118"/>
        <v>19.2</v>
      </c>
      <c r="AC276" s="73">
        <f>W276-'Headline Stats'!$B$6</f>
        <v>-10.265865384615381</v>
      </c>
      <c r="AD276" s="34">
        <f>X276-'Headline Stats'!$B$7</f>
        <v>-71.090675241157527</v>
      </c>
      <c r="AE276" s="34">
        <f>Y276-'Headline Stats'!$B$8</f>
        <v>-317.80322580645156</v>
      </c>
      <c r="AF276" s="34">
        <f>Z276-'Headline Stats'!$B$13</f>
        <v>2.6092720035069183E-2</v>
      </c>
      <c r="AG276" s="34">
        <f>AA276-'Headline Stats'!$B$14</f>
        <v>0.49932622838457918</v>
      </c>
      <c r="AH276" s="69">
        <f>AB276-'Headline Stats'!$B$15</f>
        <v>3.0403955214855323</v>
      </c>
      <c r="AI276" s="77" t="s">
        <v>773</v>
      </c>
    </row>
    <row r="277" spans="1:35" s="9" customFormat="1" x14ac:dyDescent="0.25">
      <c r="A277" s="41" t="s">
        <v>76</v>
      </c>
      <c r="B277" s="41" t="s">
        <v>77</v>
      </c>
      <c r="C277" s="41" t="s">
        <v>78</v>
      </c>
      <c r="D277" s="41"/>
      <c r="E277" s="41" t="s">
        <v>79</v>
      </c>
      <c r="F277" s="25" t="s">
        <v>80</v>
      </c>
      <c r="G277" s="41" t="s">
        <v>75</v>
      </c>
      <c r="H277" s="105"/>
      <c r="I277" s="77" t="s">
        <v>83</v>
      </c>
      <c r="J277" s="27" t="str">
        <f t="shared" si="113"/>
        <v>The Albany: Orange Room</v>
      </c>
      <c r="K277" s="44">
        <f t="shared" si="132"/>
        <v>26.246719200000001</v>
      </c>
      <c r="L277" s="44">
        <f t="shared" si="132"/>
        <v>16.404199500000001</v>
      </c>
      <c r="M277" s="44">
        <f>K277*L277</f>
        <v>430.55641797728043</v>
      </c>
      <c r="N277" s="41">
        <v>8</v>
      </c>
      <c r="O277" s="41">
        <v>5</v>
      </c>
      <c r="P277" s="113">
        <f>N277*O277</f>
        <v>40</v>
      </c>
      <c r="Q277" s="77" t="s">
        <v>14</v>
      </c>
      <c r="R277" s="41" t="s">
        <v>14</v>
      </c>
      <c r="S277" s="41" t="s">
        <v>28</v>
      </c>
      <c r="T277" s="41" t="s">
        <v>28</v>
      </c>
      <c r="U277" s="41" t="s">
        <v>28</v>
      </c>
      <c r="V277" s="94" t="s">
        <v>28</v>
      </c>
      <c r="W277" s="85">
        <v>19.2</v>
      </c>
      <c r="X277" s="40">
        <f t="shared" si="127"/>
        <v>153.6</v>
      </c>
      <c r="Y277" s="40">
        <f t="shared" si="114"/>
        <v>768</v>
      </c>
      <c r="Z277" s="33">
        <f t="shared" si="116"/>
        <v>0.48</v>
      </c>
      <c r="AA277" s="37">
        <f t="shared" si="117"/>
        <v>3.84</v>
      </c>
      <c r="AB277" s="70">
        <f t="shared" si="118"/>
        <v>19.2</v>
      </c>
      <c r="AC277" s="73">
        <f>W277-'Headline Stats'!$B$6</f>
        <v>-10.265865384615381</v>
      </c>
      <c r="AD277" s="34">
        <f>X277-'Headline Stats'!$B$7</f>
        <v>-71.090675241157527</v>
      </c>
      <c r="AE277" s="34">
        <f>Y277-'Headline Stats'!$B$8</f>
        <v>-317.80322580645156</v>
      </c>
      <c r="AF277" s="34">
        <f>Z277-'Headline Stats'!$B$13</f>
        <v>2.6092720035069183E-2</v>
      </c>
      <c r="AG277" s="34">
        <f>AA277-'Headline Stats'!$B$14</f>
        <v>0.49932622838457918</v>
      </c>
      <c r="AH277" s="69">
        <f>AB277-'Headline Stats'!$B$15</f>
        <v>3.0403955214855323</v>
      </c>
      <c r="AI277" s="77" t="s">
        <v>773</v>
      </c>
    </row>
    <row r="278" spans="1:35" s="9" customFormat="1" x14ac:dyDescent="0.25">
      <c r="A278" s="41" t="s">
        <v>76</v>
      </c>
      <c r="B278" s="41" t="s">
        <v>77</v>
      </c>
      <c r="C278" s="41" t="s">
        <v>78</v>
      </c>
      <c r="D278" s="41"/>
      <c r="E278" s="41" t="s">
        <v>79</v>
      </c>
      <c r="F278" s="25" t="s">
        <v>80</v>
      </c>
      <c r="G278" s="41" t="s">
        <v>75</v>
      </c>
      <c r="H278" s="105"/>
      <c r="I278" s="77" t="s">
        <v>84</v>
      </c>
      <c r="J278" s="27" t="str">
        <f t="shared" si="113"/>
        <v>The Albany: Yellow Room</v>
      </c>
      <c r="K278" s="44">
        <f t="shared" si="132"/>
        <v>18.044619449999999</v>
      </c>
      <c r="L278" s="44">
        <f t="shared" si="132"/>
        <v>18.044619449999999</v>
      </c>
      <c r="M278" s="44">
        <f>K278*L278</f>
        <v>325.60829109531829</v>
      </c>
      <c r="N278" s="41">
        <v>5.5</v>
      </c>
      <c r="O278" s="41">
        <v>5.5</v>
      </c>
      <c r="P278" s="113">
        <f>N278*O278</f>
        <v>30.25</v>
      </c>
      <c r="Q278" s="77" t="s">
        <v>14</v>
      </c>
      <c r="R278" s="41" t="s">
        <v>14</v>
      </c>
      <c r="S278" s="41" t="s">
        <v>28</v>
      </c>
      <c r="T278" s="41" t="s">
        <v>28</v>
      </c>
      <c r="U278" s="41" t="s">
        <v>28</v>
      </c>
      <c r="V278" s="94" t="s">
        <v>28</v>
      </c>
      <c r="W278" s="85">
        <v>16.8</v>
      </c>
      <c r="X278" s="40">
        <f t="shared" si="127"/>
        <v>134.4</v>
      </c>
      <c r="Y278" s="40">
        <f t="shared" si="114"/>
        <v>672</v>
      </c>
      <c r="Z278" s="33">
        <f t="shared" si="116"/>
        <v>0.55537190082644627</v>
      </c>
      <c r="AA278" s="37">
        <f t="shared" si="117"/>
        <v>4.4429752066115702</v>
      </c>
      <c r="AB278" s="70">
        <f t="shared" si="118"/>
        <v>22.214876033057852</v>
      </c>
      <c r="AC278" s="73">
        <f>W278-'Headline Stats'!$B$6</f>
        <v>-12.66586538461538</v>
      </c>
      <c r="AD278" s="34">
        <f>X278-'Headline Stats'!$B$7</f>
        <v>-90.290675241157516</v>
      </c>
      <c r="AE278" s="34">
        <f>Y278-'Headline Stats'!$B$8</f>
        <v>-413.80322580645156</v>
      </c>
      <c r="AF278" s="34">
        <f>Z278-'Headline Stats'!$B$13</f>
        <v>0.10146462086151548</v>
      </c>
      <c r="AG278" s="34">
        <f>AA278-'Headline Stats'!$B$14</f>
        <v>1.1023014349961495</v>
      </c>
      <c r="AH278" s="69">
        <f>AB278-'Headline Stats'!$B$15</f>
        <v>6.0552715545433848</v>
      </c>
      <c r="AI278" s="77" t="s">
        <v>773</v>
      </c>
    </row>
    <row r="279" spans="1:35" s="9" customFormat="1" x14ac:dyDescent="0.25">
      <c r="A279" s="41" t="s">
        <v>76</v>
      </c>
      <c r="B279" s="41" t="s">
        <v>77</v>
      </c>
      <c r="C279" s="41" t="s">
        <v>78</v>
      </c>
      <c r="D279" s="41"/>
      <c r="E279" s="41" t="s">
        <v>79</v>
      </c>
      <c r="F279" s="25" t="s">
        <v>80</v>
      </c>
      <c r="G279" s="41" t="s">
        <v>75</v>
      </c>
      <c r="H279" s="105"/>
      <c r="I279" s="77" t="s">
        <v>85</v>
      </c>
      <c r="J279" s="27" t="str">
        <f t="shared" si="113"/>
        <v>The Albany: Purple Room</v>
      </c>
      <c r="K279" s="44">
        <f t="shared" si="132"/>
        <v>13.123359600000001</v>
      </c>
      <c r="L279" s="44">
        <f t="shared" si="132"/>
        <v>16.404199500000001</v>
      </c>
      <c r="M279" s="44">
        <f>K279*L279</f>
        <v>215.27820898864022</v>
      </c>
      <c r="N279" s="41">
        <v>4</v>
      </c>
      <c r="O279" s="41">
        <v>5</v>
      </c>
      <c r="P279" s="113">
        <f>N279*O279</f>
        <v>20</v>
      </c>
      <c r="Q279" s="77" t="s">
        <v>14</v>
      </c>
      <c r="R279" s="41" t="s">
        <v>14</v>
      </c>
      <c r="S279" s="41" t="s">
        <v>28</v>
      </c>
      <c r="T279" s="41" t="s">
        <v>28</v>
      </c>
      <c r="U279" s="41" t="s">
        <v>28</v>
      </c>
      <c r="V279" s="94" t="s">
        <v>28</v>
      </c>
      <c r="W279" s="85">
        <v>13.2</v>
      </c>
      <c r="X279" s="40">
        <f t="shared" si="127"/>
        <v>105.6</v>
      </c>
      <c r="Y279" s="40">
        <f t="shared" si="114"/>
        <v>528</v>
      </c>
      <c r="Z279" s="33">
        <f t="shared" si="116"/>
        <v>0.65999999999999992</v>
      </c>
      <c r="AA279" s="37">
        <f t="shared" si="117"/>
        <v>5.2799999999999994</v>
      </c>
      <c r="AB279" s="70">
        <f t="shared" si="118"/>
        <v>26.4</v>
      </c>
      <c r="AC279" s="73">
        <f>W279-'Headline Stats'!$B$6</f>
        <v>-16.265865384615381</v>
      </c>
      <c r="AD279" s="34">
        <f>X279-'Headline Stats'!$B$7</f>
        <v>-119.09067524115753</v>
      </c>
      <c r="AE279" s="34">
        <f>Y279-'Headline Stats'!$B$8</f>
        <v>-557.80322580645156</v>
      </c>
      <c r="AF279" s="34">
        <f>Z279-'Headline Stats'!$B$13</f>
        <v>0.20609272003506912</v>
      </c>
      <c r="AG279" s="34">
        <f>AA279-'Headline Stats'!$B$14</f>
        <v>1.9393262283845787</v>
      </c>
      <c r="AH279" s="69">
        <f>AB279-'Headline Stats'!$B$15</f>
        <v>10.240395521485532</v>
      </c>
      <c r="AI279" s="77" t="s">
        <v>773</v>
      </c>
    </row>
    <row r="280" spans="1:35" s="9" customFormat="1" x14ac:dyDescent="0.25">
      <c r="A280" s="41" t="s">
        <v>76</v>
      </c>
      <c r="B280" s="41" t="s">
        <v>77</v>
      </c>
      <c r="C280" s="41" t="s">
        <v>78</v>
      </c>
      <c r="D280" s="41"/>
      <c r="E280" s="41" t="s">
        <v>79</v>
      </c>
      <c r="F280" s="25" t="s">
        <v>80</v>
      </c>
      <c r="G280" s="41" t="s">
        <v>75</v>
      </c>
      <c r="H280" s="105"/>
      <c r="I280" s="77" t="s">
        <v>86</v>
      </c>
      <c r="J280" s="27" t="str">
        <f t="shared" si="113"/>
        <v>The Albany: Studio</v>
      </c>
      <c r="K280" s="44" t="s">
        <v>53</v>
      </c>
      <c r="L280" s="44" t="s">
        <v>53</v>
      </c>
      <c r="M280" s="44" t="s">
        <v>53</v>
      </c>
      <c r="N280" s="41" t="s">
        <v>53</v>
      </c>
      <c r="O280" s="41" t="s">
        <v>53</v>
      </c>
      <c r="P280" s="113">
        <v>46</v>
      </c>
      <c r="Q280" s="77"/>
      <c r="R280" s="41"/>
      <c r="S280" s="41" t="s">
        <v>14</v>
      </c>
      <c r="T280" s="41" t="s">
        <v>14</v>
      </c>
      <c r="U280" s="41" t="s">
        <v>28</v>
      </c>
      <c r="V280" s="94" t="s">
        <v>28</v>
      </c>
      <c r="W280" s="85">
        <v>25.2</v>
      </c>
      <c r="X280" s="40">
        <f t="shared" si="127"/>
        <v>201.6</v>
      </c>
      <c r="Y280" s="40">
        <f t="shared" si="114"/>
        <v>1008</v>
      </c>
      <c r="Z280" s="33">
        <f t="shared" si="116"/>
        <v>0.54782608695652169</v>
      </c>
      <c r="AA280" s="37">
        <f t="shared" si="117"/>
        <v>4.3826086956521735</v>
      </c>
      <c r="AB280" s="70">
        <f t="shared" si="118"/>
        <v>21.913043478260871</v>
      </c>
      <c r="AC280" s="73">
        <f>W280-'Headline Stats'!$B$6</f>
        <v>-4.2658653846153811</v>
      </c>
      <c r="AD280" s="34">
        <f>X280-'Headline Stats'!$B$7</f>
        <v>-23.090675241157527</v>
      </c>
      <c r="AE280" s="34">
        <f>Y280-'Headline Stats'!$B$8</f>
        <v>-77.803225806451564</v>
      </c>
      <c r="AF280" s="34">
        <f>Z280-'Headline Stats'!$B$13</f>
        <v>9.3918806991590886E-2</v>
      </c>
      <c r="AG280" s="34">
        <f>AA280-'Headline Stats'!$B$14</f>
        <v>1.0419349240367528</v>
      </c>
      <c r="AH280" s="69">
        <f>AB280-'Headline Stats'!$B$15</f>
        <v>5.7534389997464039</v>
      </c>
      <c r="AI280" s="77" t="s">
        <v>773</v>
      </c>
    </row>
    <row r="281" spans="1:35" s="9" customFormat="1" x14ac:dyDescent="0.25">
      <c r="A281" s="41" t="s">
        <v>523</v>
      </c>
      <c r="B281" s="27" t="s">
        <v>524</v>
      </c>
      <c r="C281" s="27" t="s">
        <v>525</v>
      </c>
      <c r="D281" s="27"/>
      <c r="E281" s="54" t="s">
        <v>526</v>
      </c>
      <c r="F281" s="26" t="s">
        <v>527</v>
      </c>
      <c r="G281" s="26" t="s">
        <v>528</v>
      </c>
      <c r="H281" s="103" t="s">
        <v>410</v>
      </c>
      <c r="I281" s="76" t="s">
        <v>127</v>
      </c>
      <c r="J281" s="27" t="str">
        <f t="shared" si="113"/>
        <v>The Place: Studio 1</v>
      </c>
      <c r="K281" s="44">
        <f t="shared" ref="K281:K296" si="133">N281*3.2808399</f>
        <v>52.493438400000002</v>
      </c>
      <c r="L281" s="44">
        <f t="shared" ref="L281:L296" si="134">O281*3.2808399</f>
        <v>36.089238899999998</v>
      </c>
      <c r="M281" s="44">
        <f t="shared" ref="M281:M296" si="135">K281*L281</f>
        <v>1894.4482391000338</v>
      </c>
      <c r="N281" s="27">
        <v>16</v>
      </c>
      <c r="O281" s="27">
        <v>11</v>
      </c>
      <c r="P281" s="112">
        <f t="shared" ref="P281:P296" si="136">N281*O281</f>
        <v>176</v>
      </c>
      <c r="Q281" s="76" t="s">
        <v>14</v>
      </c>
      <c r="R281" s="27" t="s">
        <v>14</v>
      </c>
      <c r="S281" s="27" t="s">
        <v>14</v>
      </c>
      <c r="T281" s="27" t="s">
        <v>28</v>
      </c>
      <c r="U281" s="27" t="s">
        <v>14</v>
      </c>
      <c r="V281" s="93" t="s">
        <v>14</v>
      </c>
      <c r="W281" s="90">
        <v>32</v>
      </c>
      <c r="X281" s="40">
        <f t="shared" ref="X281:X291" si="137">W281*8</f>
        <v>256</v>
      </c>
      <c r="Y281" s="40">
        <f t="shared" ref="Y281:Y291" si="138">X281*5</f>
        <v>1280</v>
      </c>
      <c r="Z281" s="45">
        <f t="shared" ref="Z281:Z291" si="139">W281/P281</f>
        <v>0.18181818181818182</v>
      </c>
      <c r="AA281" s="37">
        <f t="shared" si="117"/>
        <v>1.4545454545454546</v>
      </c>
      <c r="AB281" s="70">
        <f t="shared" si="118"/>
        <v>7.2727272727272725</v>
      </c>
      <c r="AC281" s="73">
        <f>W281-'Headline Stats'!$B$6</f>
        <v>2.5341346153846196</v>
      </c>
      <c r="AD281" s="34">
        <f>X281-'Headline Stats'!$B$7</f>
        <v>31.309324758842479</v>
      </c>
      <c r="AE281" s="34">
        <f>Y281-'Headline Stats'!$B$8</f>
        <v>194.19677419354844</v>
      </c>
      <c r="AF281" s="34">
        <f>Z281-'Headline Stats'!$B$13</f>
        <v>-0.27208909814674898</v>
      </c>
      <c r="AG281" s="34">
        <f>AA281-'Headline Stats'!$B$14</f>
        <v>-1.8861283170699661</v>
      </c>
      <c r="AH281" s="69">
        <f>AB281-'Headline Stats'!$B$15</f>
        <v>-8.8868772057871936</v>
      </c>
      <c r="AI281" s="76" t="s">
        <v>603</v>
      </c>
    </row>
    <row r="282" spans="1:35" s="9" customFormat="1" x14ac:dyDescent="0.25">
      <c r="A282" s="41" t="s">
        <v>523</v>
      </c>
      <c r="B282" s="27" t="s">
        <v>524</v>
      </c>
      <c r="C282" s="27" t="s">
        <v>525</v>
      </c>
      <c r="D282" s="27"/>
      <c r="E282" s="54" t="s">
        <v>526</v>
      </c>
      <c r="F282" s="26" t="s">
        <v>527</v>
      </c>
      <c r="G282" s="26" t="s">
        <v>528</v>
      </c>
      <c r="H282" s="103" t="s">
        <v>410</v>
      </c>
      <c r="I282" s="76" t="s">
        <v>128</v>
      </c>
      <c r="J282" s="27" t="str">
        <f t="shared" si="113"/>
        <v>The Place: Studio 2</v>
      </c>
      <c r="K282" s="44">
        <f t="shared" si="133"/>
        <v>40.68241476</v>
      </c>
      <c r="L282" s="44">
        <f t="shared" si="134"/>
        <v>38.713910820000002</v>
      </c>
      <c r="M282" s="44">
        <f t="shared" si="135"/>
        <v>1574.9753769608917</v>
      </c>
      <c r="N282" s="27">
        <v>12.4</v>
      </c>
      <c r="O282" s="27">
        <v>11.8</v>
      </c>
      <c r="P282" s="112">
        <f t="shared" si="136"/>
        <v>146.32000000000002</v>
      </c>
      <c r="Q282" s="76" t="s">
        <v>14</v>
      </c>
      <c r="R282" s="27" t="s">
        <v>14</v>
      </c>
      <c r="S282" s="27" t="s">
        <v>14</v>
      </c>
      <c r="T282" s="27" t="s">
        <v>28</v>
      </c>
      <c r="U282" s="27" t="s">
        <v>14</v>
      </c>
      <c r="V282" s="93" t="s">
        <v>14</v>
      </c>
      <c r="W282" s="90">
        <v>30</v>
      </c>
      <c r="X282" s="40">
        <f t="shared" si="137"/>
        <v>240</v>
      </c>
      <c r="Y282" s="40">
        <f t="shared" si="138"/>
        <v>1200</v>
      </c>
      <c r="Z282" s="45">
        <f t="shared" si="139"/>
        <v>0.20503007107709129</v>
      </c>
      <c r="AA282" s="37">
        <f t="shared" si="117"/>
        <v>1.6402405686167303</v>
      </c>
      <c r="AB282" s="70">
        <f t="shared" si="118"/>
        <v>8.2012028430836512</v>
      </c>
      <c r="AC282" s="73">
        <f>W282-'Headline Stats'!$B$6</f>
        <v>0.53413461538461959</v>
      </c>
      <c r="AD282" s="34">
        <f>X282-'Headline Stats'!$B$7</f>
        <v>15.309324758842479</v>
      </c>
      <c r="AE282" s="34">
        <f>Y282-'Headline Stats'!$B$8</f>
        <v>114.19677419354844</v>
      </c>
      <c r="AF282" s="34">
        <f>Z282-'Headline Stats'!$B$13</f>
        <v>-0.24887720888783951</v>
      </c>
      <c r="AG282" s="34">
        <f>AA282-'Headline Stats'!$B$14</f>
        <v>-1.7004332029986904</v>
      </c>
      <c r="AH282" s="69">
        <f>AB282-'Headline Stats'!$B$15</f>
        <v>-7.9584016354308158</v>
      </c>
      <c r="AI282" s="76" t="s">
        <v>603</v>
      </c>
    </row>
    <row r="283" spans="1:35" s="9" customFormat="1" x14ac:dyDescent="0.25">
      <c r="A283" s="41" t="s">
        <v>523</v>
      </c>
      <c r="B283" s="27" t="s">
        <v>524</v>
      </c>
      <c r="C283" s="27" t="s">
        <v>525</v>
      </c>
      <c r="D283" s="27"/>
      <c r="E283" s="54" t="s">
        <v>526</v>
      </c>
      <c r="F283" s="26" t="s">
        <v>527</v>
      </c>
      <c r="G283" s="26" t="s">
        <v>528</v>
      </c>
      <c r="H283" s="103" t="s">
        <v>410</v>
      </c>
      <c r="I283" s="76" t="s">
        <v>114</v>
      </c>
      <c r="J283" s="27" t="str">
        <f t="shared" si="113"/>
        <v>The Place: Studio 3</v>
      </c>
      <c r="K283" s="44">
        <f t="shared" si="133"/>
        <v>42.650918700000005</v>
      </c>
      <c r="L283" s="44">
        <f t="shared" si="134"/>
        <v>36.089238899999998</v>
      </c>
      <c r="M283" s="44">
        <f t="shared" si="135"/>
        <v>1539.2391942687775</v>
      </c>
      <c r="N283" s="27">
        <v>13</v>
      </c>
      <c r="O283" s="27">
        <v>11</v>
      </c>
      <c r="P283" s="112">
        <f t="shared" si="136"/>
        <v>143</v>
      </c>
      <c r="Q283" s="76" t="s">
        <v>14</v>
      </c>
      <c r="R283" s="27" t="s">
        <v>14</v>
      </c>
      <c r="S283" s="27" t="s">
        <v>14</v>
      </c>
      <c r="T283" s="27" t="s">
        <v>28</v>
      </c>
      <c r="U283" s="27" t="s">
        <v>14</v>
      </c>
      <c r="V283" s="93" t="s">
        <v>14</v>
      </c>
      <c r="W283" s="90">
        <v>30</v>
      </c>
      <c r="X283" s="40">
        <f t="shared" si="137"/>
        <v>240</v>
      </c>
      <c r="Y283" s="40">
        <f t="shared" si="138"/>
        <v>1200</v>
      </c>
      <c r="Z283" s="45">
        <f t="shared" si="139"/>
        <v>0.20979020979020979</v>
      </c>
      <c r="AA283" s="37">
        <f t="shared" si="117"/>
        <v>1.6783216783216783</v>
      </c>
      <c r="AB283" s="70">
        <f t="shared" si="118"/>
        <v>8.3916083916083917</v>
      </c>
      <c r="AC283" s="73">
        <f>W283-'Headline Stats'!$B$6</f>
        <v>0.53413461538461959</v>
      </c>
      <c r="AD283" s="34">
        <f>X283-'Headline Stats'!$B$7</f>
        <v>15.309324758842479</v>
      </c>
      <c r="AE283" s="34">
        <f>Y283-'Headline Stats'!$B$8</f>
        <v>114.19677419354844</v>
      </c>
      <c r="AF283" s="34">
        <f>Z283-'Headline Stats'!$B$13</f>
        <v>-0.24411707017472101</v>
      </c>
      <c r="AG283" s="34">
        <f>AA283-'Headline Stats'!$B$14</f>
        <v>-1.6623520932937423</v>
      </c>
      <c r="AH283" s="69">
        <f>AB283-'Headline Stats'!$B$15</f>
        <v>-7.7679960869060753</v>
      </c>
      <c r="AI283" s="76" t="s">
        <v>603</v>
      </c>
    </row>
    <row r="284" spans="1:35" x14ac:dyDescent="0.25">
      <c r="A284" s="41" t="s">
        <v>523</v>
      </c>
      <c r="B284" s="27" t="s">
        <v>524</v>
      </c>
      <c r="C284" s="27" t="s">
        <v>525</v>
      </c>
      <c r="D284" s="27"/>
      <c r="E284" s="54" t="s">
        <v>526</v>
      </c>
      <c r="F284" s="26" t="s">
        <v>527</v>
      </c>
      <c r="G284" s="26" t="s">
        <v>528</v>
      </c>
      <c r="H284" s="103" t="s">
        <v>410</v>
      </c>
      <c r="I284" s="76" t="s">
        <v>129</v>
      </c>
      <c r="J284" s="27" t="str">
        <f t="shared" si="113"/>
        <v>The Place: Studio 4</v>
      </c>
      <c r="K284" s="44">
        <f t="shared" si="133"/>
        <v>39.370078800000002</v>
      </c>
      <c r="L284" s="44">
        <f t="shared" si="134"/>
        <v>36.089238899999998</v>
      </c>
      <c r="M284" s="44">
        <f t="shared" si="135"/>
        <v>1420.8361793250253</v>
      </c>
      <c r="N284" s="27">
        <v>12</v>
      </c>
      <c r="O284" s="27">
        <v>11</v>
      </c>
      <c r="P284" s="112">
        <f t="shared" si="136"/>
        <v>132</v>
      </c>
      <c r="Q284" s="76" t="s">
        <v>14</v>
      </c>
      <c r="R284" s="27" t="s">
        <v>14</v>
      </c>
      <c r="S284" s="27" t="s">
        <v>14</v>
      </c>
      <c r="T284" s="27" t="s">
        <v>28</v>
      </c>
      <c r="U284" s="27" t="s">
        <v>14</v>
      </c>
      <c r="V284" s="93" t="s">
        <v>14</v>
      </c>
      <c r="W284" s="90">
        <v>30</v>
      </c>
      <c r="X284" s="40">
        <f t="shared" si="137"/>
        <v>240</v>
      </c>
      <c r="Y284" s="40">
        <f t="shared" si="138"/>
        <v>1200</v>
      </c>
      <c r="Z284" s="45">
        <f t="shared" si="139"/>
        <v>0.22727272727272727</v>
      </c>
      <c r="AA284" s="37">
        <f t="shared" si="117"/>
        <v>1.8181818181818181</v>
      </c>
      <c r="AB284" s="70">
        <f t="shared" si="118"/>
        <v>9.0909090909090917</v>
      </c>
      <c r="AC284" s="73">
        <f>W284-'Headline Stats'!$B$6</f>
        <v>0.53413461538461959</v>
      </c>
      <c r="AD284" s="34">
        <f>X284-'Headline Stats'!$B$7</f>
        <v>15.309324758842479</v>
      </c>
      <c r="AE284" s="34">
        <f>Y284-'Headline Stats'!$B$8</f>
        <v>114.19677419354844</v>
      </c>
      <c r="AF284" s="34">
        <f>Z284-'Headline Stats'!$B$13</f>
        <v>-0.22663455269220353</v>
      </c>
      <c r="AG284" s="34">
        <f>AA284-'Headline Stats'!$B$14</f>
        <v>-1.5224919534336026</v>
      </c>
      <c r="AH284" s="69">
        <f>AB284-'Headline Stats'!$B$15</f>
        <v>-7.0686953876053753</v>
      </c>
      <c r="AI284" s="76" t="s">
        <v>603</v>
      </c>
    </row>
    <row r="285" spans="1:35" x14ac:dyDescent="0.25">
      <c r="A285" s="41" t="s">
        <v>523</v>
      </c>
      <c r="B285" s="27" t="s">
        <v>524</v>
      </c>
      <c r="C285" s="27" t="s">
        <v>525</v>
      </c>
      <c r="D285" s="27"/>
      <c r="E285" s="54" t="s">
        <v>526</v>
      </c>
      <c r="F285" s="26" t="s">
        <v>527</v>
      </c>
      <c r="G285" s="26" t="s">
        <v>528</v>
      </c>
      <c r="H285" s="103" t="s">
        <v>410</v>
      </c>
      <c r="I285" s="76" t="s">
        <v>117</v>
      </c>
      <c r="J285" s="27" t="str">
        <f t="shared" si="113"/>
        <v>The Place: Studio 5</v>
      </c>
      <c r="K285" s="44">
        <f t="shared" si="133"/>
        <v>42.650918700000005</v>
      </c>
      <c r="L285" s="44">
        <f t="shared" si="134"/>
        <v>36.089238899999998</v>
      </c>
      <c r="M285" s="44">
        <f t="shared" si="135"/>
        <v>1539.2391942687775</v>
      </c>
      <c r="N285" s="27">
        <v>13</v>
      </c>
      <c r="O285" s="27">
        <v>11</v>
      </c>
      <c r="P285" s="112">
        <f t="shared" si="136"/>
        <v>143</v>
      </c>
      <c r="Q285" s="76" t="s">
        <v>14</v>
      </c>
      <c r="R285" s="27" t="s">
        <v>14</v>
      </c>
      <c r="S285" s="27" t="s">
        <v>14</v>
      </c>
      <c r="T285" s="27" t="s">
        <v>28</v>
      </c>
      <c r="U285" s="27" t="s">
        <v>14</v>
      </c>
      <c r="V285" s="93" t="s">
        <v>14</v>
      </c>
      <c r="W285" s="90">
        <v>30</v>
      </c>
      <c r="X285" s="40">
        <f t="shared" si="137"/>
        <v>240</v>
      </c>
      <c r="Y285" s="40">
        <f t="shared" si="138"/>
        <v>1200</v>
      </c>
      <c r="Z285" s="45">
        <f t="shared" si="139"/>
        <v>0.20979020979020979</v>
      </c>
      <c r="AA285" s="37">
        <f t="shared" si="117"/>
        <v>1.6783216783216783</v>
      </c>
      <c r="AB285" s="70">
        <f t="shared" si="118"/>
        <v>8.3916083916083917</v>
      </c>
      <c r="AC285" s="73">
        <f>W285-'Headline Stats'!$B$6</f>
        <v>0.53413461538461959</v>
      </c>
      <c r="AD285" s="34">
        <f>X285-'Headline Stats'!$B$7</f>
        <v>15.309324758842479</v>
      </c>
      <c r="AE285" s="34">
        <f>Y285-'Headline Stats'!$B$8</f>
        <v>114.19677419354844</v>
      </c>
      <c r="AF285" s="34">
        <f>Z285-'Headline Stats'!$B$13</f>
        <v>-0.24411707017472101</v>
      </c>
      <c r="AG285" s="34">
        <f>AA285-'Headline Stats'!$B$14</f>
        <v>-1.6623520932937423</v>
      </c>
      <c r="AH285" s="69">
        <f>AB285-'Headline Stats'!$B$15</f>
        <v>-7.7679960869060753</v>
      </c>
      <c r="AI285" s="76" t="s">
        <v>603</v>
      </c>
    </row>
    <row r="286" spans="1:35" x14ac:dyDescent="0.25">
      <c r="A286" s="41" t="s">
        <v>523</v>
      </c>
      <c r="B286" s="27" t="s">
        <v>524</v>
      </c>
      <c r="C286" s="27" t="s">
        <v>525</v>
      </c>
      <c r="D286" s="27"/>
      <c r="E286" s="54" t="s">
        <v>526</v>
      </c>
      <c r="F286" s="26" t="s">
        <v>527</v>
      </c>
      <c r="G286" s="26" t="s">
        <v>528</v>
      </c>
      <c r="H286" s="103" t="s">
        <v>410</v>
      </c>
      <c r="I286" s="76" t="s">
        <v>247</v>
      </c>
      <c r="J286" s="27" t="str">
        <f t="shared" si="113"/>
        <v>The Place: Studio 6</v>
      </c>
      <c r="K286" s="44">
        <f t="shared" si="133"/>
        <v>39.370078800000002</v>
      </c>
      <c r="L286" s="44">
        <f t="shared" si="134"/>
        <v>36.089238899999998</v>
      </c>
      <c r="M286" s="44">
        <f t="shared" si="135"/>
        <v>1420.8361793250253</v>
      </c>
      <c r="N286" s="27">
        <v>12</v>
      </c>
      <c r="O286" s="27">
        <v>11</v>
      </c>
      <c r="P286" s="112">
        <f t="shared" si="136"/>
        <v>132</v>
      </c>
      <c r="Q286" s="76" t="s">
        <v>14</v>
      </c>
      <c r="R286" s="27" t="s">
        <v>14</v>
      </c>
      <c r="S286" s="27" t="s">
        <v>14</v>
      </c>
      <c r="T286" s="27" t="s">
        <v>28</v>
      </c>
      <c r="U286" s="27" t="s">
        <v>14</v>
      </c>
      <c r="V286" s="93" t="s">
        <v>14</v>
      </c>
      <c r="W286" s="90">
        <v>30</v>
      </c>
      <c r="X286" s="40">
        <f t="shared" si="137"/>
        <v>240</v>
      </c>
      <c r="Y286" s="40">
        <f t="shared" si="138"/>
        <v>1200</v>
      </c>
      <c r="Z286" s="45">
        <f t="shared" si="139"/>
        <v>0.22727272727272727</v>
      </c>
      <c r="AA286" s="37">
        <f t="shared" si="117"/>
        <v>1.8181818181818181</v>
      </c>
      <c r="AB286" s="70">
        <f t="shared" si="118"/>
        <v>9.0909090909090917</v>
      </c>
      <c r="AC286" s="73">
        <f>W286-'Headline Stats'!$B$6</f>
        <v>0.53413461538461959</v>
      </c>
      <c r="AD286" s="34">
        <f>X286-'Headline Stats'!$B$7</f>
        <v>15.309324758842479</v>
      </c>
      <c r="AE286" s="34">
        <f>Y286-'Headline Stats'!$B$8</f>
        <v>114.19677419354844</v>
      </c>
      <c r="AF286" s="34">
        <f>Z286-'Headline Stats'!$B$13</f>
        <v>-0.22663455269220353</v>
      </c>
      <c r="AG286" s="34">
        <f>AA286-'Headline Stats'!$B$14</f>
        <v>-1.5224919534336026</v>
      </c>
      <c r="AH286" s="69">
        <f>AB286-'Headline Stats'!$B$15</f>
        <v>-7.0686953876053753</v>
      </c>
      <c r="AI286" s="76" t="s">
        <v>603</v>
      </c>
    </row>
    <row r="287" spans="1:35" x14ac:dyDescent="0.25">
      <c r="A287" s="41" t="s">
        <v>523</v>
      </c>
      <c r="B287" s="27" t="s">
        <v>524</v>
      </c>
      <c r="C287" s="27" t="s">
        <v>525</v>
      </c>
      <c r="D287" s="27"/>
      <c r="E287" s="54" t="s">
        <v>526</v>
      </c>
      <c r="F287" s="26" t="s">
        <v>527</v>
      </c>
      <c r="G287" s="26" t="s">
        <v>528</v>
      </c>
      <c r="H287" s="103" t="s">
        <v>410</v>
      </c>
      <c r="I287" s="76" t="s">
        <v>518</v>
      </c>
      <c r="J287" s="27" t="str">
        <f t="shared" si="113"/>
        <v>The Place: Studio 7</v>
      </c>
      <c r="K287" s="44">
        <f t="shared" si="133"/>
        <v>46.916010570000005</v>
      </c>
      <c r="L287" s="44">
        <f t="shared" si="134"/>
        <v>24.934383239999999</v>
      </c>
      <c r="M287" s="44">
        <f t="shared" si="135"/>
        <v>1169.8217876442709</v>
      </c>
      <c r="N287" s="27">
        <v>14.3</v>
      </c>
      <c r="O287" s="27">
        <v>7.6</v>
      </c>
      <c r="P287" s="112">
        <f t="shared" si="136"/>
        <v>108.68</v>
      </c>
      <c r="Q287" s="76" t="s">
        <v>14</v>
      </c>
      <c r="R287" s="27" t="s">
        <v>14</v>
      </c>
      <c r="S287" s="27" t="s">
        <v>14</v>
      </c>
      <c r="T287" s="27" t="s">
        <v>28</v>
      </c>
      <c r="U287" s="27" t="s">
        <v>14</v>
      </c>
      <c r="V287" s="93" t="s">
        <v>14</v>
      </c>
      <c r="W287" s="90">
        <v>27</v>
      </c>
      <c r="X287" s="40">
        <f t="shared" si="137"/>
        <v>216</v>
      </c>
      <c r="Y287" s="40">
        <f t="shared" si="138"/>
        <v>1080</v>
      </c>
      <c r="Z287" s="45">
        <f t="shared" si="139"/>
        <v>0.2484357747515642</v>
      </c>
      <c r="AA287" s="37">
        <f t="shared" si="117"/>
        <v>1.9874861980125136</v>
      </c>
      <c r="AB287" s="70">
        <f t="shared" si="118"/>
        <v>9.9374309900625679</v>
      </c>
      <c r="AC287" s="73">
        <f>W287-'Headline Stats'!$B$6</f>
        <v>-2.4658653846153804</v>
      </c>
      <c r="AD287" s="34">
        <f>X287-'Headline Stats'!$B$7</f>
        <v>-8.6906752411575212</v>
      </c>
      <c r="AE287" s="34">
        <f>Y287-'Headline Stats'!$B$8</f>
        <v>-5.8032258064515645</v>
      </c>
      <c r="AF287" s="34">
        <f>Z287-'Headline Stats'!$B$13</f>
        <v>-0.2054715052133666</v>
      </c>
      <c r="AG287" s="34">
        <f>AA287-'Headline Stats'!$B$14</f>
        <v>-1.3531875736029071</v>
      </c>
      <c r="AH287" s="69">
        <f>AB287-'Headline Stats'!$B$15</f>
        <v>-6.2221734884518991</v>
      </c>
      <c r="AI287" s="76" t="s">
        <v>603</v>
      </c>
    </row>
    <row r="288" spans="1:35" x14ac:dyDescent="0.25">
      <c r="A288" s="41" t="s">
        <v>523</v>
      </c>
      <c r="B288" s="27" t="s">
        <v>524</v>
      </c>
      <c r="C288" s="27" t="s">
        <v>525</v>
      </c>
      <c r="D288" s="27"/>
      <c r="E288" s="54" t="s">
        <v>526</v>
      </c>
      <c r="F288" s="26" t="s">
        <v>527</v>
      </c>
      <c r="G288" s="26" t="s">
        <v>528</v>
      </c>
      <c r="H288" s="103" t="s">
        <v>410</v>
      </c>
      <c r="I288" s="76" t="s">
        <v>519</v>
      </c>
      <c r="J288" s="27" t="str">
        <f t="shared" si="113"/>
        <v>The Place: Studio 8</v>
      </c>
      <c r="K288" s="44">
        <f t="shared" si="133"/>
        <v>59.055118200000003</v>
      </c>
      <c r="L288" s="44">
        <f t="shared" si="134"/>
        <v>29.527559100000001</v>
      </c>
      <c r="M288" s="44">
        <f t="shared" si="135"/>
        <v>1743.7534928079858</v>
      </c>
      <c r="N288" s="27">
        <v>18</v>
      </c>
      <c r="O288" s="27">
        <v>9</v>
      </c>
      <c r="P288" s="112">
        <f t="shared" si="136"/>
        <v>162</v>
      </c>
      <c r="Q288" s="76" t="s">
        <v>14</v>
      </c>
      <c r="R288" s="27" t="s">
        <v>14</v>
      </c>
      <c r="S288" s="27" t="s">
        <v>14</v>
      </c>
      <c r="T288" s="27" t="s">
        <v>28</v>
      </c>
      <c r="U288" s="27" t="s">
        <v>14</v>
      </c>
      <c r="V288" s="93" t="s">
        <v>14</v>
      </c>
      <c r="W288" s="90">
        <v>32</v>
      </c>
      <c r="X288" s="40">
        <f t="shared" si="137"/>
        <v>256</v>
      </c>
      <c r="Y288" s="40">
        <f t="shared" si="138"/>
        <v>1280</v>
      </c>
      <c r="Z288" s="45">
        <f t="shared" si="139"/>
        <v>0.19753086419753085</v>
      </c>
      <c r="AA288" s="37">
        <f t="shared" si="117"/>
        <v>1.5802469135802468</v>
      </c>
      <c r="AB288" s="70">
        <f t="shared" si="118"/>
        <v>7.9012345679012341</v>
      </c>
      <c r="AC288" s="73">
        <f>W288-'Headline Stats'!$B$6</f>
        <v>2.5341346153846196</v>
      </c>
      <c r="AD288" s="34">
        <f>X288-'Headline Stats'!$B$7</f>
        <v>31.309324758842479</v>
      </c>
      <c r="AE288" s="34">
        <f>Y288-'Headline Stats'!$B$8</f>
        <v>194.19677419354844</v>
      </c>
      <c r="AF288" s="34">
        <f>Z288-'Headline Stats'!$B$13</f>
        <v>-0.25637641576739995</v>
      </c>
      <c r="AG288" s="34">
        <f>AA288-'Headline Stats'!$B$14</f>
        <v>-1.7604268580351738</v>
      </c>
      <c r="AH288" s="69">
        <f>AB288-'Headline Stats'!$B$15</f>
        <v>-8.2583699106132329</v>
      </c>
      <c r="AI288" s="76" t="s">
        <v>603</v>
      </c>
    </row>
    <row r="289" spans="1:35" x14ac:dyDescent="0.25">
      <c r="A289" s="41" t="s">
        <v>523</v>
      </c>
      <c r="B289" s="27" t="s">
        <v>524</v>
      </c>
      <c r="C289" s="27" t="s">
        <v>525</v>
      </c>
      <c r="D289" s="27"/>
      <c r="E289" s="54" t="s">
        <v>526</v>
      </c>
      <c r="F289" s="26" t="s">
        <v>527</v>
      </c>
      <c r="G289" s="26" t="s">
        <v>528</v>
      </c>
      <c r="H289" s="103" t="s">
        <v>410</v>
      </c>
      <c r="I289" s="76" t="s">
        <v>520</v>
      </c>
      <c r="J289" s="27" t="str">
        <f t="shared" si="113"/>
        <v>The Place: Studio 9</v>
      </c>
      <c r="K289" s="44">
        <f t="shared" si="133"/>
        <v>35.433070920000006</v>
      </c>
      <c r="L289" s="44">
        <f t="shared" si="134"/>
        <v>29.527559100000001</v>
      </c>
      <c r="M289" s="44">
        <f t="shared" si="135"/>
        <v>1046.2520956847916</v>
      </c>
      <c r="N289" s="27">
        <v>10.8</v>
      </c>
      <c r="O289" s="27">
        <v>9</v>
      </c>
      <c r="P289" s="112">
        <f t="shared" si="136"/>
        <v>97.2</v>
      </c>
      <c r="Q289" s="76" t="s">
        <v>14</v>
      </c>
      <c r="R289" s="27" t="s">
        <v>14</v>
      </c>
      <c r="S289" s="27" t="s">
        <v>14</v>
      </c>
      <c r="T289" s="27" t="s">
        <v>28</v>
      </c>
      <c r="U289" s="27" t="s">
        <v>14</v>
      </c>
      <c r="V289" s="93" t="s">
        <v>28</v>
      </c>
      <c r="W289" s="90">
        <v>27</v>
      </c>
      <c r="X289" s="40">
        <f t="shared" si="137"/>
        <v>216</v>
      </c>
      <c r="Y289" s="40">
        <f t="shared" si="138"/>
        <v>1080</v>
      </c>
      <c r="Z289" s="45">
        <f t="shared" si="139"/>
        <v>0.27777777777777779</v>
      </c>
      <c r="AA289" s="37">
        <f t="shared" si="117"/>
        <v>2.2222222222222223</v>
      </c>
      <c r="AB289" s="70">
        <f t="shared" si="118"/>
        <v>11.111111111111111</v>
      </c>
      <c r="AC289" s="73">
        <f>W289-'Headline Stats'!$B$6</f>
        <v>-2.4658653846153804</v>
      </c>
      <c r="AD289" s="34">
        <f>X289-'Headline Stats'!$B$7</f>
        <v>-8.6906752411575212</v>
      </c>
      <c r="AE289" s="34">
        <f>Y289-'Headline Stats'!$B$8</f>
        <v>-5.8032258064515645</v>
      </c>
      <c r="AF289" s="34">
        <f>Z289-'Headline Stats'!$B$13</f>
        <v>-0.17612950218715301</v>
      </c>
      <c r="AG289" s="34">
        <f>AA289-'Headline Stats'!$B$14</f>
        <v>-1.1184515493931984</v>
      </c>
      <c r="AH289" s="69">
        <f>AB289-'Headline Stats'!$B$15</f>
        <v>-5.0484933674033563</v>
      </c>
      <c r="AI289" s="76" t="s">
        <v>603</v>
      </c>
    </row>
    <row r="290" spans="1:35" x14ac:dyDescent="0.25">
      <c r="A290" s="41" t="s">
        <v>523</v>
      </c>
      <c r="B290" s="27" t="s">
        <v>524</v>
      </c>
      <c r="C290" s="27" t="s">
        <v>525</v>
      </c>
      <c r="D290" s="27"/>
      <c r="E290" s="54" t="s">
        <v>526</v>
      </c>
      <c r="F290" s="26" t="s">
        <v>527</v>
      </c>
      <c r="G290" s="26" t="s">
        <v>528</v>
      </c>
      <c r="H290" s="103" t="s">
        <v>410</v>
      </c>
      <c r="I290" s="76" t="s">
        <v>248</v>
      </c>
      <c r="J290" s="27" t="str">
        <f t="shared" si="113"/>
        <v>The Place: Studio 10</v>
      </c>
      <c r="K290" s="44">
        <f t="shared" si="133"/>
        <v>35.433070920000006</v>
      </c>
      <c r="L290" s="44">
        <f t="shared" si="134"/>
        <v>29.527559100000001</v>
      </c>
      <c r="M290" s="44">
        <f t="shared" si="135"/>
        <v>1046.2520956847916</v>
      </c>
      <c r="N290" s="27">
        <v>10.8</v>
      </c>
      <c r="O290" s="27">
        <v>9</v>
      </c>
      <c r="P290" s="112">
        <f t="shared" si="136"/>
        <v>97.2</v>
      </c>
      <c r="Q290" s="76" t="s">
        <v>14</v>
      </c>
      <c r="R290" s="27" t="s">
        <v>14</v>
      </c>
      <c r="S290" s="27" t="s">
        <v>14</v>
      </c>
      <c r="T290" s="27" t="s">
        <v>28</v>
      </c>
      <c r="U290" s="27" t="s">
        <v>14</v>
      </c>
      <c r="V290" s="93" t="s">
        <v>28</v>
      </c>
      <c r="W290" s="90">
        <v>27</v>
      </c>
      <c r="X290" s="40">
        <f t="shared" si="137"/>
        <v>216</v>
      </c>
      <c r="Y290" s="40">
        <f t="shared" si="138"/>
        <v>1080</v>
      </c>
      <c r="Z290" s="45">
        <f t="shared" si="139"/>
        <v>0.27777777777777779</v>
      </c>
      <c r="AA290" s="37">
        <f t="shared" si="117"/>
        <v>2.2222222222222223</v>
      </c>
      <c r="AB290" s="70">
        <f t="shared" si="118"/>
        <v>11.111111111111111</v>
      </c>
      <c r="AC290" s="73">
        <f>W290-'Headline Stats'!$B$6</f>
        <v>-2.4658653846153804</v>
      </c>
      <c r="AD290" s="34">
        <f>X290-'Headline Stats'!$B$7</f>
        <v>-8.6906752411575212</v>
      </c>
      <c r="AE290" s="34">
        <f>Y290-'Headline Stats'!$B$8</f>
        <v>-5.8032258064515645</v>
      </c>
      <c r="AF290" s="34">
        <f>Z290-'Headline Stats'!$B$13</f>
        <v>-0.17612950218715301</v>
      </c>
      <c r="AG290" s="34">
        <f>AA290-'Headline Stats'!$B$14</f>
        <v>-1.1184515493931984</v>
      </c>
      <c r="AH290" s="69">
        <f>AB290-'Headline Stats'!$B$15</f>
        <v>-5.0484933674033563</v>
      </c>
      <c r="AI290" s="76" t="s">
        <v>603</v>
      </c>
    </row>
    <row r="291" spans="1:35" x14ac:dyDescent="0.25">
      <c r="A291" s="41" t="s">
        <v>523</v>
      </c>
      <c r="B291" s="27" t="s">
        <v>524</v>
      </c>
      <c r="C291" s="27" t="s">
        <v>525</v>
      </c>
      <c r="D291" s="27"/>
      <c r="E291" s="54" t="s">
        <v>526</v>
      </c>
      <c r="F291" s="26" t="s">
        <v>527</v>
      </c>
      <c r="G291" s="26" t="s">
        <v>528</v>
      </c>
      <c r="H291" s="103" t="s">
        <v>410</v>
      </c>
      <c r="I291" s="76" t="s">
        <v>529</v>
      </c>
      <c r="J291" s="27" t="str">
        <f t="shared" si="113"/>
        <v>The Place: Founder's Studio</v>
      </c>
      <c r="K291" s="44">
        <f t="shared" si="133"/>
        <v>49.212598499999999</v>
      </c>
      <c r="L291" s="44">
        <f t="shared" si="134"/>
        <v>16.404199500000001</v>
      </c>
      <c r="M291" s="44">
        <f t="shared" si="135"/>
        <v>807.29328370740075</v>
      </c>
      <c r="N291" s="27">
        <v>15</v>
      </c>
      <c r="O291" s="27">
        <v>5</v>
      </c>
      <c r="P291" s="112">
        <f t="shared" si="136"/>
        <v>75</v>
      </c>
      <c r="Q291" s="76" t="s">
        <v>14</v>
      </c>
      <c r="R291" s="27" t="s">
        <v>14</v>
      </c>
      <c r="S291" s="27" t="s">
        <v>14</v>
      </c>
      <c r="T291" s="27" t="s">
        <v>28</v>
      </c>
      <c r="U291" s="27" t="s">
        <v>14</v>
      </c>
      <c r="V291" s="93" t="s">
        <v>28</v>
      </c>
      <c r="W291" s="90">
        <v>25</v>
      </c>
      <c r="X291" s="40">
        <f t="shared" si="137"/>
        <v>200</v>
      </c>
      <c r="Y291" s="40">
        <f t="shared" si="138"/>
        <v>1000</v>
      </c>
      <c r="Z291" s="45">
        <f t="shared" si="139"/>
        <v>0.33333333333333331</v>
      </c>
      <c r="AA291" s="37">
        <f t="shared" si="117"/>
        <v>2.6666666666666665</v>
      </c>
      <c r="AB291" s="70">
        <f t="shared" si="118"/>
        <v>13.333333333333334</v>
      </c>
      <c r="AC291" s="73">
        <f>W291-'Headline Stats'!$B$6</f>
        <v>-4.4658653846153804</v>
      </c>
      <c r="AD291" s="34">
        <f>X291-'Headline Stats'!$B$7</f>
        <v>-24.690675241157521</v>
      </c>
      <c r="AE291" s="34">
        <f>Y291-'Headline Stats'!$B$8</f>
        <v>-85.803225806451564</v>
      </c>
      <c r="AF291" s="34">
        <f>Z291-'Headline Stats'!$B$13</f>
        <v>-0.12057394663159748</v>
      </c>
      <c r="AG291" s="34">
        <f>AA291-'Headline Stats'!$B$14</f>
        <v>-0.67400710494875415</v>
      </c>
      <c r="AH291" s="69">
        <f>AB291-'Headline Stats'!$B$15</f>
        <v>-2.8262711451811331</v>
      </c>
      <c r="AI291" s="76" t="s">
        <v>603</v>
      </c>
    </row>
    <row r="292" spans="1:35" x14ac:dyDescent="0.25">
      <c r="A292" s="21" t="s">
        <v>530</v>
      </c>
      <c r="B292" s="46" t="s">
        <v>531</v>
      </c>
      <c r="C292" s="46" t="s">
        <v>532</v>
      </c>
      <c r="D292" s="46"/>
      <c r="E292" s="54" t="s">
        <v>533</v>
      </c>
      <c r="F292" s="25" t="s">
        <v>534</v>
      </c>
      <c r="G292" s="25" t="s">
        <v>535</v>
      </c>
      <c r="H292" s="106" t="s">
        <v>275</v>
      </c>
      <c r="I292" s="81" t="s">
        <v>127</v>
      </c>
      <c r="J292" s="27" t="str">
        <f t="shared" si="113"/>
        <v>The Poor School: Studio 1</v>
      </c>
      <c r="K292" s="44">
        <f t="shared" si="133"/>
        <v>29.527559100000001</v>
      </c>
      <c r="L292" s="44">
        <f t="shared" si="134"/>
        <v>22.965879300000001</v>
      </c>
      <c r="M292" s="44">
        <f t="shared" si="135"/>
        <v>678.12635831421665</v>
      </c>
      <c r="N292" s="46">
        <v>9</v>
      </c>
      <c r="O292" s="46">
        <v>7</v>
      </c>
      <c r="P292" s="112">
        <f t="shared" si="136"/>
        <v>63</v>
      </c>
      <c r="Q292" s="81" t="s">
        <v>14</v>
      </c>
      <c r="R292" s="46" t="s">
        <v>28</v>
      </c>
      <c r="S292" s="46" t="s">
        <v>28</v>
      </c>
      <c r="T292" s="46" t="s">
        <v>28</v>
      </c>
      <c r="U292" s="46" t="s">
        <v>28</v>
      </c>
      <c r="V292" s="99" t="s">
        <v>28</v>
      </c>
      <c r="W292" s="83">
        <f>X292/8</f>
        <v>11.25</v>
      </c>
      <c r="X292" s="32">
        <v>90</v>
      </c>
      <c r="Y292" s="32">
        <v>400</v>
      </c>
      <c r="Z292" s="33">
        <f>W292/P292</f>
        <v>0.17857142857142858</v>
      </c>
      <c r="AA292" s="37">
        <f t="shared" si="117"/>
        <v>1.4285714285714286</v>
      </c>
      <c r="AB292" s="70">
        <f t="shared" si="118"/>
        <v>6.3492063492063489</v>
      </c>
      <c r="AC292" s="73">
        <f>W292-'Headline Stats'!$B$6</f>
        <v>-18.21586538461538</v>
      </c>
      <c r="AD292" s="34">
        <f>X292-'Headline Stats'!$B$7</f>
        <v>-134.69067524115752</v>
      </c>
      <c r="AE292" s="34">
        <f>Y292-'Headline Stats'!$B$8</f>
        <v>-685.80322580645156</v>
      </c>
      <c r="AF292" s="34">
        <f>Z292-'Headline Stats'!$B$13</f>
        <v>-0.27533585139350225</v>
      </c>
      <c r="AG292" s="34">
        <f>AA292-'Headline Stats'!$B$14</f>
        <v>-1.9121023430439921</v>
      </c>
      <c r="AH292" s="69">
        <f>AB292-'Headline Stats'!$B$15</f>
        <v>-9.8103981293081191</v>
      </c>
      <c r="AI292" s="81"/>
    </row>
    <row r="293" spans="1:35" x14ac:dyDescent="0.25">
      <c r="A293" s="21" t="s">
        <v>530</v>
      </c>
      <c r="B293" s="46" t="s">
        <v>531</v>
      </c>
      <c r="C293" s="46" t="s">
        <v>532</v>
      </c>
      <c r="D293" s="46"/>
      <c r="E293" s="54" t="s">
        <v>533</v>
      </c>
      <c r="F293" s="25" t="s">
        <v>534</v>
      </c>
      <c r="G293" s="25" t="s">
        <v>535</v>
      </c>
      <c r="H293" s="106" t="s">
        <v>275</v>
      </c>
      <c r="I293" s="81" t="s">
        <v>128</v>
      </c>
      <c r="J293" s="27" t="str">
        <f t="shared" si="113"/>
        <v>The Poor School: Studio 2</v>
      </c>
      <c r="K293" s="44">
        <f t="shared" si="133"/>
        <v>29.527559100000001</v>
      </c>
      <c r="L293" s="44">
        <f t="shared" si="134"/>
        <v>22.965879300000001</v>
      </c>
      <c r="M293" s="44">
        <f t="shared" si="135"/>
        <v>678.12635831421665</v>
      </c>
      <c r="N293" s="46">
        <v>9</v>
      </c>
      <c r="O293" s="46">
        <v>7</v>
      </c>
      <c r="P293" s="112">
        <f t="shared" si="136"/>
        <v>63</v>
      </c>
      <c r="Q293" s="81" t="s">
        <v>14</v>
      </c>
      <c r="R293" s="46" t="s">
        <v>28</v>
      </c>
      <c r="S293" s="46" t="s">
        <v>28</v>
      </c>
      <c r="T293" s="46" t="s">
        <v>28</v>
      </c>
      <c r="U293" s="46" t="s">
        <v>28</v>
      </c>
      <c r="V293" s="99" t="s">
        <v>28</v>
      </c>
      <c r="W293" s="83">
        <f>X293/8</f>
        <v>11.25</v>
      </c>
      <c r="X293" s="32">
        <v>90</v>
      </c>
      <c r="Y293" s="32">
        <v>400</v>
      </c>
      <c r="Z293" s="33">
        <f>W293/P293</f>
        <v>0.17857142857142858</v>
      </c>
      <c r="AA293" s="37">
        <f t="shared" si="117"/>
        <v>1.4285714285714286</v>
      </c>
      <c r="AB293" s="70">
        <f t="shared" si="118"/>
        <v>6.3492063492063489</v>
      </c>
      <c r="AC293" s="73">
        <f>W293-'Headline Stats'!$B$6</f>
        <v>-18.21586538461538</v>
      </c>
      <c r="AD293" s="34">
        <f>X293-'Headline Stats'!$B$7</f>
        <v>-134.69067524115752</v>
      </c>
      <c r="AE293" s="34">
        <f>Y293-'Headline Stats'!$B$8</f>
        <v>-685.80322580645156</v>
      </c>
      <c r="AF293" s="34">
        <f>Z293-'Headline Stats'!$B$13</f>
        <v>-0.27533585139350225</v>
      </c>
      <c r="AG293" s="34">
        <f>AA293-'Headline Stats'!$B$14</f>
        <v>-1.9121023430439921</v>
      </c>
      <c r="AH293" s="69">
        <f>AB293-'Headline Stats'!$B$15</f>
        <v>-9.8103981293081191</v>
      </c>
      <c r="AI293" s="75"/>
    </row>
    <row r="294" spans="1:35" x14ac:dyDescent="0.25">
      <c r="A294" s="21" t="s">
        <v>530</v>
      </c>
      <c r="B294" s="46" t="s">
        <v>531</v>
      </c>
      <c r="C294" s="46" t="s">
        <v>532</v>
      </c>
      <c r="D294" s="46"/>
      <c r="E294" s="54" t="s">
        <v>533</v>
      </c>
      <c r="F294" s="25" t="s">
        <v>534</v>
      </c>
      <c r="G294" s="25" t="s">
        <v>535</v>
      </c>
      <c r="H294" s="106" t="s">
        <v>275</v>
      </c>
      <c r="I294" s="81" t="s">
        <v>536</v>
      </c>
      <c r="J294" s="27" t="str">
        <f t="shared" si="113"/>
        <v>The Poor School: Studio Theatre</v>
      </c>
      <c r="K294" s="44">
        <f t="shared" si="133"/>
        <v>42.650918700000005</v>
      </c>
      <c r="L294" s="44">
        <f t="shared" si="134"/>
        <v>26.246719200000001</v>
      </c>
      <c r="M294" s="44">
        <f t="shared" si="135"/>
        <v>1119.4466867409292</v>
      </c>
      <c r="N294" s="46">
        <v>13</v>
      </c>
      <c r="O294" s="46">
        <v>8</v>
      </c>
      <c r="P294" s="112">
        <f t="shared" si="136"/>
        <v>104</v>
      </c>
      <c r="Q294" s="81" t="s">
        <v>28</v>
      </c>
      <c r="R294" s="46" t="s">
        <v>28</v>
      </c>
      <c r="S294" s="46" t="s">
        <v>14</v>
      </c>
      <c r="T294" s="46" t="s">
        <v>14</v>
      </c>
      <c r="U294" s="46" t="s">
        <v>28</v>
      </c>
      <c r="V294" s="99" t="s">
        <v>28</v>
      </c>
      <c r="W294" s="83">
        <f>X294/8</f>
        <v>13.75</v>
      </c>
      <c r="X294" s="32">
        <v>110</v>
      </c>
      <c r="Y294" s="32">
        <v>500</v>
      </c>
      <c r="Z294" s="33">
        <f>W294/P294</f>
        <v>0.13221153846153846</v>
      </c>
      <c r="AA294" s="37">
        <f t="shared" si="117"/>
        <v>1.0576923076923077</v>
      </c>
      <c r="AB294" s="70">
        <f t="shared" si="118"/>
        <v>4.8076923076923075</v>
      </c>
      <c r="AC294" s="73">
        <f>W294-'Headline Stats'!$B$6</f>
        <v>-15.71586538461538</v>
      </c>
      <c r="AD294" s="34">
        <f>X294-'Headline Stats'!$B$7</f>
        <v>-114.69067524115752</v>
      </c>
      <c r="AE294" s="34">
        <f>Y294-'Headline Stats'!$B$8</f>
        <v>-585.80322580645156</v>
      </c>
      <c r="AF294" s="34">
        <f>Z294-'Headline Stats'!$B$13</f>
        <v>-0.32169574150339231</v>
      </c>
      <c r="AG294" s="34">
        <f>AA294-'Headline Stats'!$B$14</f>
        <v>-2.2829814639231127</v>
      </c>
      <c r="AH294" s="69">
        <f>AB294-'Headline Stats'!$B$15</f>
        <v>-11.35191217082216</v>
      </c>
      <c r="AI294" s="75" t="s">
        <v>537</v>
      </c>
    </row>
    <row r="295" spans="1:35" x14ac:dyDescent="0.25">
      <c r="A295" s="21" t="s">
        <v>747</v>
      </c>
      <c r="B295" s="21" t="s">
        <v>748</v>
      </c>
      <c r="C295" s="22" t="s">
        <v>749</v>
      </c>
      <c r="D295" s="23"/>
      <c r="E295" s="24" t="s">
        <v>750</v>
      </c>
      <c r="F295" s="26" t="s">
        <v>751</v>
      </c>
      <c r="G295" s="26" t="s">
        <v>752</v>
      </c>
      <c r="H295" s="102" t="s">
        <v>24</v>
      </c>
      <c r="I295" s="75" t="s">
        <v>86</v>
      </c>
      <c r="J295" s="27" t="str">
        <f t="shared" si="113"/>
        <v>The Tramshed: Studio</v>
      </c>
      <c r="K295" s="28">
        <f t="shared" si="133"/>
        <v>26.246719200000001</v>
      </c>
      <c r="L295" s="28">
        <f t="shared" si="134"/>
        <v>26.246719200000001</v>
      </c>
      <c r="M295" s="29">
        <f t="shared" si="135"/>
        <v>688.89026876364869</v>
      </c>
      <c r="N295" s="23">
        <v>8</v>
      </c>
      <c r="O295" s="23">
        <v>8</v>
      </c>
      <c r="P295" s="111">
        <f t="shared" si="136"/>
        <v>64</v>
      </c>
      <c r="Q295" s="75" t="s">
        <v>14</v>
      </c>
      <c r="R295" s="23" t="s">
        <v>28</v>
      </c>
      <c r="S295" s="23" t="s">
        <v>14</v>
      </c>
      <c r="T295" s="23" t="s">
        <v>28</v>
      </c>
      <c r="U295" s="23" t="s">
        <v>28</v>
      </c>
      <c r="V295" s="95" t="s">
        <v>28</v>
      </c>
      <c r="W295" s="87">
        <v>19</v>
      </c>
      <c r="X295" s="32">
        <v>132</v>
      </c>
      <c r="Y295" s="50">
        <f>X295*5</f>
        <v>660</v>
      </c>
      <c r="Z295" s="33">
        <f>W295/P295</f>
        <v>0.296875</v>
      </c>
      <c r="AA295" s="37">
        <f t="shared" si="117"/>
        <v>2.0625</v>
      </c>
      <c r="AB295" s="70">
        <f t="shared" si="118"/>
        <v>10.3125</v>
      </c>
      <c r="AC295" s="73">
        <f>W295-'Headline Stats'!$B$6</f>
        <v>-10.46586538461538</v>
      </c>
      <c r="AD295" s="34">
        <f>X295-'Headline Stats'!$B$7</f>
        <v>-92.690675241157521</v>
      </c>
      <c r="AE295" s="34">
        <f>Y295-'Headline Stats'!$B$8</f>
        <v>-425.80322580645156</v>
      </c>
      <c r="AF295" s="34">
        <f>Z295-'Headline Stats'!$B$13</f>
        <v>-0.1570322799649308</v>
      </c>
      <c r="AG295" s="34">
        <f>AA295-'Headline Stats'!$B$14</f>
        <v>-1.2781737716154207</v>
      </c>
      <c r="AH295" s="69">
        <f>AB295-'Headline Stats'!$B$15</f>
        <v>-5.847104478514467</v>
      </c>
      <c r="AI295" s="75"/>
    </row>
    <row r="296" spans="1:35" x14ac:dyDescent="0.25">
      <c r="A296" s="21" t="s">
        <v>747</v>
      </c>
      <c r="B296" s="21" t="s">
        <v>748</v>
      </c>
      <c r="C296" s="22" t="s">
        <v>749</v>
      </c>
      <c r="D296" s="23"/>
      <c r="E296" s="24" t="s">
        <v>750</v>
      </c>
      <c r="F296" s="26" t="s">
        <v>751</v>
      </c>
      <c r="G296" s="26" t="s">
        <v>752</v>
      </c>
      <c r="H296" s="102" t="s">
        <v>24</v>
      </c>
      <c r="I296" s="75" t="s">
        <v>113</v>
      </c>
      <c r="J296" s="27" t="str">
        <f t="shared" si="113"/>
        <v>The Tramshed: Theatre</v>
      </c>
      <c r="K296" s="28">
        <f t="shared" si="133"/>
        <v>32.808399000000001</v>
      </c>
      <c r="L296" s="28">
        <f t="shared" si="134"/>
        <v>45.931758600000002</v>
      </c>
      <c r="M296" s="29">
        <f t="shared" si="135"/>
        <v>1506.9474629204815</v>
      </c>
      <c r="N296" s="23">
        <v>10</v>
      </c>
      <c r="O296" s="23">
        <v>14</v>
      </c>
      <c r="P296" s="111">
        <f t="shared" si="136"/>
        <v>140</v>
      </c>
      <c r="Q296" s="75" t="s">
        <v>14</v>
      </c>
      <c r="R296" s="23" t="s">
        <v>28</v>
      </c>
      <c r="S296" s="23" t="s">
        <v>14</v>
      </c>
      <c r="T296" s="23" t="s">
        <v>14</v>
      </c>
      <c r="U296" s="23" t="s">
        <v>14</v>
      </c>
      <c r="V296" s="95" t="s">
        <v>28</v>
      </c>
      <c r="W296" s="87">
        <v>24</v>
      </c>
      <c r="X296" s="32">
        <v>156</v>
      </c>
      <c r="Y296" s="50">
        <f>X296*5</f>
        <v>780</v>
      </c>
      <c r="Z296" s="33">
        <f>W296/P296</f>
        <v>0.17142857142857143</v>
      </c>
      <c r="AA296" s="37">
        <f t="shared" si="117"/>
        <v>1.1142857142857143</v>
      </c>
      <c r="AB296" s="70">
        <f t="shared" si="118"/>
        <v>5.5714285714285712</v>
      </c>
      <c r="AC296" s="73">
        <f>W296-'Headline Stats'!$B$6</f>
        <v>-5.4658653846153804</v>
      </c>
      <c r="AD296" s="34">
        <f>X296-'Headline Stats'!$B$7</f>
        <v>-68.690675241157521</v>
      </c>
      <c r="AE296" s="34">
        <f>Y296-'Headline Stats'!$B$8</f>
        <v>-305.80322580645156</v>
      </c>
      <c r="AF296" s="34">
        <f>Z296-'Headline Stats'!$B$13</f>
        <v>-0.28247870853635937</v>
      </c>
      <c r="AG296" s="34">
        <f>AA296-'Headline Stats'!$B$14</f>
        <v>-2.2263880573297063</v>
      </c>
      <c r="AH296" s="69">
        <f>AB296-'Headline Stats'!$B$15</f>
        <v>-10.588175907085896</v>
      </c>
      <c r="AI296" s="75"/>
    </row>
    <row r="297" spans="1:35" x14ac:dyDescent="0.25">
      <c r="A297" s="21" t="s">
        <v>729</v>
      </c>
      <c r="B297" s="21" t="s">
        <v>730</v>
      </c>
      <c r="C297" s="22" t="s">
        <v>731</v>
      </c>
      <c r="D297" s="23"/>
      <c r="E297" s="24" t="s">
        <v>732</v>
      </c>
      <c r="F297" s="26" t="s">
        <v>733</v>
      </c>
      <c r="G297" s="26" t="s">
        <v>734</v>
      </c>
      <c r="H297" s="102" t="s">
        <v>24</v>
      </c>
      <c r="I297" s="81" t="s">
        <v>113</v>
      </c>
      <c r="J297" s="27" t="str">
        <f t="shared" si="113"/>
        <v>Theatre Peckham: Theatre</v>
      </c>
      <c r="K297" s="23"/>
      <c r="L297" s="23"/>
      <c r="M297" s="29"/>
      <c r="N297" s="23"/>
      <c r="O297" s="23"/>
      <c r="P297" s="111"/>
      <c r="Q297" s="75" t="s">
        <v>28</v>
      </c>
      <c r="R297" s="23" t="s">
        <v>28</v>
      </c>
      <c r="S297" s="23" t="s">
        <v>14</v>
      </c>
      <c r="T297" s="23" t="s">
        <v>14</v>
      </c>
      <c r="U297" s="23" t="s">
        <v>28</v>
      </c>
      <c r="V297" s="95" t="s">
        <v>28</v>
      </c>
      <c r="W297" s="83">
        <f>X297/5</f>
        <v>30</v>
      </c>
      <c r="X297" s="32">
        <v>150</v>
      </c>
      <c r="Y297" s="50">
        <f>X297*5</f>
        <v>750</v>
      </c>
      <c r="Z297" s="33"/>
      <c r="AA297" s="37"/>
      <c r="AB297" s="70"/>
      <c r="AC297" s="73">
        <f>W297-'Headline Stats'!$B$6</f>
        <v>0.53413461538461959</v>
      </c>
      <c r="AD297" s="34">
        <f>X297-'Headline Stats'!$B$7</f>
        <v>-74.690675241157521</v>
      </c>
      <c r="AE297" s="34">
        <f>Y297-'Headline Stats'!$B$8</f>
        <v>-335.80322580645156</v>
      </c>
      <c r="AF297" s="34">
        <f>Z297-'Headline Stats'!$B$13</f>
        <v>-0.4539072799649308</v>
      </c>
      <c r="AG297" s="34">
        <f>AA297-'Headline Stats'!$B$14</f>
        <v>-3.3406737716154207</v>
      </c>
      <c r="AH297" s="69">
        <f>AB297-'Headline Stats'!$B$15</f>
        <v>-16.159604478514467</v>
      </c>
      <c r="AI297" s="75"/>
    </row>
    <row r="298" spans="1:35" x14ac:dyDescent="0.25">
      <c r="A298" s="21" t="s">
        <v>634</v>
      </c>
      <c r="B298" s="21" t="s">
        <v>635</v>
      </c>
      <c r="C298" s="22" t="s">
        <v>636</v>
      </c>
      <c r="D298" s="23"/>
      <c r="E298" s="21" t="s">
        <v>637</v>
      </c>
      <c r="F298" s="25" t="s">
        <v>638</v>
      </c>
      <c r="G298" s="26" t="s">
        <v>639</v>
      </c>
      <c r="H298" s="106" t="s">
        <v>24</v>
      </c>
      <c r="I298" s="81" t="s">
        <v>65</v>
      </c>
      <c r="J298" s="27" t="str">
        <f t="shared" si="113"/>
        <v>Theatro Technis: Rehearsal Studio</v>
      </c>
      <c r="K298" s="44">
        <f t="shared" ref="K298:K311" si="140">N298*3.2808399</f>
        <v>16.404199500000001</v>
      </c>
      <c r="L298" s="44">
        <f t="shared" ref="L298:L311" si="141">O298*3.2808399</f>
        <v>16.404199500000001</v>
      </c>
      <c r="M298" s="44">
        <f t="shared" ref="M298:M311" si="142">K298*L298</f>
        <v>269.09776123580025</v>
      </c>
      <c r="N298" s="23">
        <v>5</v>
      </c>
      <c r="O298" s="23">
        <v>5</v>
      </c>
      <c r="P298" s="111">
        <f t="shared" ref="P298:P311" si="143">N298*O298</f>
        <v>25</v>
      </c>
      <c r="Q298" s="75" t="s">
        <v>28</v>
      </c>
      <c r="R298" s="23" t="s">
        <v>28</v>
      </c>
      <c r="S298" s="23" t="s">
        <v>28</v>
      </c>
      <c r="T298" s="23" t="s">
        <v>28</v>
      </c>
      <c r="U298" s="23" t="s">
        <v>28</v>
      </c>
      <c r="V298" s="95" t="s">
        <v>28</v>
      </c>
      <c r="W298" s="87">
        <v>15</v>
      </c>
      <c r="X298" s="50">
        <f>15*8</f>
        <v>120</v>
      </c>
      <c r="Y298" s="50">
        <f>X298*5</f>
        <v>600</v>
      </c>
      <c r="Z298" s="33">
        <f t="shared" ref="Z298:Z311" si="144">W298/P298</f>
        <v>0.6</v>
      </c>
      <c r="AA298" s="37">
        <f t="shared" ref="AA298:AA311" si="145">X298/P298</f>
        <v>4.8</v>
      </c>
      <c r="AB298" s="70">
        <f t="shared" ref="AB298:AB311" si="146">Y298/P298</f>
        <v>24</v>
      </c>
      <c r="AC298" s="73">
        <f>W298-'Headline Stats'!$B$6</f>
        <v>-14.46586538461538</v>
      </c>
      <c r="AD298" s="34">
        <f>X298-'Headline Stats'!$B$7</f>
        <v>-104.69067524115752</v>
      </c>
      <c r="AE298" s="34">
        <f>Y298-'Headline Stats'!$B$8</f>
        <v>-485.80322580645156</v>
      </c>
      <c r="AF298" s="34">
        <f>Z298-'Headline Stats'!$B$13</f>
        <v>0.14609272003506918</v>
      </c>
      <c r="AG298" s="34">
        <f>AA298-'Headline Stats'!$B$14</f>
        <v>1.4593262283845791</v>
      </c>
      <c r="AH298" s="69">
        <f>AB298-'Headline Stats'!$B$15</f>
        <v>7.840395521485533</v>
      </c>
      <c r="AI298" s="75"/>
    </row>
    <row r="299" spans="1:35" x14ac:dyDescent="0.25">
      <c r="A299" s="21" t="s">
        <v>698</v>
      </c>
      <c r="B299" s="21" t="s">
        <v>700</v>
      </c>
      <c r="C299" s="22" t="s">
        <v>701</v>
      </c>
      <c r="D299" s="23"/>
      <c r="E299" s="64" t="s">
        <v>699</v>
      </c>
      <c r="F299" s="26" t="s">
        <v>703</v>
      </c>
      <c r="G299" s="26" t="s">
        <v>702</v>
      </c>
      <c r="H299" s="102"/>
      <c r="I299" s="81" t="s">
        <v>687</v>
      </c>
      <c r="J299" s="27" t="str">
        <f t="shared" si="113"/>
        <v>Treadwells: Basement</v>
      </c>
      <c r="K299" s="28">
        <f t="shared" si="140"/>
        <v>16.404199500000001</v>
      </c>
      <c r="L299" s="28">
        <f t="shared" si="141"/>
        <v>19.685039400000001</v>
      </c>
      <c r="M299" s="29">
        <f t="shared" si="142"/>
        <v>322.91731348296031</v>
      </c>
      <c r="N299" s="23">
        <v>5</v>
      </c>
      <c r="O299" s="23">
        <v>6</v>
      </c>
      <c r="P299" s="111">
        <f t="shared" si="143"/>
        <v>30</v>
      </c>
      <c r="Q299" s="75" t="s">
        <v>28</v>
      </c>
      <c r="R299" s="23" t="s">
        <v>28</v>
      </c>
      <c r="S299" s="23" t="s">
        <v>28</v>
      </c>
      <c r="T299" s="23" t="s">
        <v>28</v>
      </c>
      <c r="U299" s="23" t="s">
        <v>28</v>
      </c>
      <c r="V299" s="95" t="s">
        <v>28</v>
      </c>
      <c r="W299" s="87">
        <v>25</v>
      </c>
      <c r="X299" s="32">
        <v>120</v>
      </c>
      <c r="Y299" s="50">
        <f>X299*5</f>
        <v>600</v>
      </c>
      <c r="Z299" s="33">
        <f t="shared" si="144"/>
        <v>0.83333333333333337</v>
      </c>
      <c r="AA299" s="37">
        <f t="shared" si="145"/>
        <v>4</v>
      </c>
      <c r="AB299" s="70">
        <f t="shared" si="146"/>
        <v>20</v>
      </c>
      <c r="AC299" s="73">
        <f>W299-'Headline Stats'!$B$6</f>
        <v>-4.4658653846153804</v>
      </c>
      <c r="AD299" s="34">
        <f>X299-'Headline Stats'!$B$7</f>
        <v>-104.69067524115752</v>
      </c>
      <c r="AE299" s="34">
        <f>Y299-'Headline Stats'!$B$8</f>
        <v>-485.80322580645156</v>
      </c>
      <c r="AF299" s="34">
        <f>Z299-'Headline Stats'!$B$13</f>
        <v>0.37942605336840257</v>
      </c>
      <c r="AG299" s="34">
        <f>AA299-'Headline Stats'!$B$14</f>
        <v>0.65932622838457933</v>
      </c>
      <c r="AH299" s="69">
        <f>AB299-'Headline Stats'!$B$15</f>
        <v>3.840395521485533</v>
      </c>
      <c r="AI299" s="75"/>
    </row>
    <row r="300" spans="1:35" x14ac:dyDescent="0.25">
      <c r="A300" s="41" t="s">
        <v>427</v>
      </c>
      <c r="B300" s="53" t="s">
        <v>422</v>
      </c>
      <c r="C300" s="27" t="s">
        <v>423</v>
      </c>
      <c r="D300" s="27"/>
      <c r="E300" s="53" t="s">
        <v>424</v>
      </c>
      <c r="F300" s="26" t="s">
        <v>426</v>
      </c>
      <c r="G300" s="26" t="s">
        <v>425</v>
      </c>
      <c r="H300" s="103" t="s">
        <v>24</v>
      </c>
      <c r="I300" s="76" t="s">
        <v>428</v>
      </c>
      <c r="J300" s="27" t="str">
        <f t="shared" si="113"/>
        <v>Tricycle Theatre : Cameron Mackintosh Studio</v>
      </c>
      <c r="K300" s="44">
        <f t="shared" si="140"/>
        <v>29.527559100000001</v>
      </c>
      <c r="L300" s="44">
        <f t="shared" si="141"/>
        <v>49.212598499999999</v>
      </c>
      <c r="M300" s="35">
        <f t="shared" si="142"/>
        <v>1453.1279106733214</v>
      </c>
      <c r="N300" s="27">
        <v>9</v>
      </c>
      <c r="O300" s="27">
        <v>15</v>
      </c>
      <c r="P300" s="112">
        <f t="shared" si="143"/>
        <v>135</v>
      </c>
      <c r="Q300" s="76" t="s">
        <v>14</v>
      </c>
      <c r="R300" s="27" t="s">
        <v>28</v>
      </c>
      <c r="S300" s="27" t="s">
        <v>28</v>
      </c>
      <c r="T300" s="27" t="s">
        <v>28</v>
      </c>
      <c r="U300" s="27" t="s">
        <v>28</v>
      </c>
      <c r="V300" s="93" t="s">
        <v>14</v>
      </c>
      <c r="W300" s="84">
        <f>X300/8</f>
        <v>21.25</v>
      </c>
      <c r="X300" s="40">
        <f>Y300/5</f>
        <v>170</v>
      </c>
      <c r="Y300" s="36">
        <v>850</v>
      </c>
      <c r="Z300" s="33">
        <f t="shared" si="144"/>
        <v>0.15740740740740741</v>
      </c>
      <c r="AA300" s="37">
        <f t="shared" si="145"/>
        <v>1.2592592592592593</v>
      </c>
      <c r="AB300" s="70">
        <f t="shared" si="146"/>
        <v>6.2962962962962967</v>
      </c>
      <c r="AC300" s="73">
        <f>W300-'Headline Stats'!$B$6</f>
        <v>-8.2158653846153804</v>
      </c>
      <c r="AD300" s="34">
        <f>X300-'Headline Stats'!$B$7</f>
        <v>-54.690675241157521</v>
      </c>
      <c r="AE300" s="34">
        <f>Y300-'Headline Stats'!$B$8</f>
        <v>-235.80322580645156</v>
      </c>
      <c r="AF300" s="34">
        <f>Z300-'Headline Stats'!$B$13</f>
        <v>-0.29649987255752341</v>
      </c>
      <c r="AG300" s="34">
        <f>AA300-'Headline Stats'!$B$14</f>
        <v>-2.0814145123561616</v>
      </c>
      <c r="AH300" s="69">
        <f>AB300-'Headline Stats'!$B$15</f>
        <v>-9.8633081822181694</v>
      </c>
      <c r="AI300" s="76" t="s">
        <v>603</v>
      </c>
    </row>
    <row r="301" spans="1:35" x14ac:dyDescent="0.25">
      <c r="A301" s="41" t="s">
        <v>427</v>
      </c>
      <c r="B301" s="53" t="s">
        <v>422</v>
      </c>
      <c r="C301" s="27" t="s">
        <v>423</v>
      </c>
      <c r="D301" s="27"/>
      <c r="E301" s="53" t="s">
        <v>424</v>
      </c>
      <c r="F301" s="26" t="s">
        <v>429</v>
      </c>
      <c r="G301" s="26" t="s">
        <v>425</v>
      </c>
      <c r="H301" s="103" t="s">
        <v>24</v>
      </c>
      <c r="I301" s="76" t="s">
        <v>430</v>
      </c>
      <c r="J301" s="27" t="str">
        <f t="shared" si="113"/>
        <v>Tricycle Theatre : Baldwin Studio</v>
      </c>
      <c r="K301" s="44">
        <f t="shared" si="140"/>
        <v>22.309711320000002</v>
      </c>
      <c r="L301" s="44">
        <f t="shared" si="141"/>
        <v>27.887139150000003</v>
      </c>
      <c r="M301" s="35">
        <f t="shared" si="142"/>
        <v>622.15402397717025</v>
      </c>
      <c r="N301" s="27">
        <v>6.8</v>
      </c>
      <c r="O301" s="27">
        <v>8.5</v>
      </c>
      <c r="P301" s="112">
        <f t="shared" si="143"/>
        <v>57.8</v>
      </c>
      <c r="Q301" s="76" t="s">
        <v>14</v>
      </c>
      <c r="R301" s="27" t="s">
        <v>28</v>
      </c>
      <c r="S301" s="27" t="s">
        <v>28</v>
      </c>
      <c r="T301" s="27" t="s">
        <v>14</v>
      </c>
      <c r="U301" s="27" t="s">
        <v>28</v>
      </c>
      <c r="V301" s="93" t="s">
        <v>28</v>
      </c>
      <c r="W301" s="85">
        <v>30</v>
      </c>
      <c r="X301" s="40">
        <f>W301*8</f>
        <v>240</v>
      </c>
      <c r="Y301" s="40">
        <f>X301*5</f>
        <v>1200</v>
      </c>
      <c r="Z301" s="33">
        <f t="shared" si="144"/>
        <v>0.51903114186851218</v>
      </c>
      <c r="AA301" s="37">
        <f t="shared" si="145"/>
        <v>4.1522491349480974</v>
      </c>
      <c r="AB301" s="70">
        <f t="shared" si="146"/>
        <v>20.761245674740486</v>
      </c>
      <c r="AC301" s="73">
        <f>W301-'Headline Stats'!$B$6</f>
        <v>0.53413461538461959</v>
      </c>
      <c r="AD301" s="34">
        <f>X301-'Headline Stats'!$B$7</f>
        <v>15.309324758842479</v>
      </c>
      <c r="AE301" s="34">
        <f>Y301-'Headline Stats'!$B$8</f>
        <v>114.19677419354844</v>
      </c>
      <c r="AF301" s="34">
        <f>Z301-'Headline Stats'!$B$13</f>
        <v>6.5123861903581381E-2</v>
      </c>
      <c r="AG301" s="34">
        <f>AA301-'Headline Stats'!$B$14</f>
        <v>0.81157536333267677</v>
      </c>
      <c r="AH301" s="69">
        <f>AB301-'Headline Stats'!$B$15</f>
        <v>4.6016411962260193</v>
      </c>
      <c r="AI301" s="76" t="s">
        <v>603</v>
      </c>
    </row>
    <row r="302" spans="1:35" x14ac:dyDescent="0.25">
      <c r="A302" s="41" t="s">
        <v>427</v>
      </c>
      <c r="B302" s="53" t="s">
        <v>422</v>
      </c>
      <c r="C302" s="27" t="s">
        <v>423</v>
      </c>
      <c r="D302" s="27"/>
      <c r="E302" s="53" t="s">
        <v>424</v>
      </c>
      <c r="F302" s="26" t="s">
        <v>429</v>
      </c>
      <c r="G302" s="26" t="s">
        <v>425</v>
      </c>
      <c r="H302" s="103" t="s">
        <v>24</v>
      </c>
      <c r="I302" s="76" t="s">
        <v>431</v>
      </c>
      <c r="J302" s="27" t="str">
        <f t="shared" si="113"/>
        <v>Tricycle Theatre : Creative Space</v>
      </c>
      <c r="K302" s="44">
        <f t="shared" si="140"/>
        <v>17.06036748</v>
      </c>
      <c r="L302" s="44">
        <f t="shared" si="141"/>
        <v>34.776902939999999</v>
      </c>
      <c r="M302" s="35">
        <f t="shared" si="142"/>
        <v>593.3067439726924</v>
      </c>
      <c r="N302" s="27">
        <v>5.2</v>
      </c>
      <c r="O302" s="27">
        <v>10.6</v>
      </c>
      <c r="P302" s="112">
        <f t="shared" si="143"/>
        <v>55.12</v>
      </c>
      <c r="Q302" s="76" t="s">
        <v>28</v>
      </c>
      <c r="R302" s="27" t="s">
        <v>28</v>
      </c>
      <c r="S302" s="27" t="s">
        <v>28</v>
      </c>
      <c r="T302" s="27" t="s">
        <v>28</v>
      </c>
      <c r="U302" s="27" t="s">
        <v>28</v>
      </c>
      <c r="V302" s="93" t="s">
        <v>28</v>
      </c>
      <c r="W302" s="85">
        <v>25</v>
      </c>
      <c r="X302" s="40">
        <f>W302*8</f>
        <v>200</v>
      </c>
      <c r="Y302" s="40">
        <f>X302*5</f>
        <v>1000</v>
      </c>
      <c r="Z302" s="33">
        <f t="shared" si="144"/>
        <v>0.45355587808418002</v>
      </c>
      <c r="AA302" s="37">
        <f t="shared" si="145"/>
        <v>3.6284470246734402</v>
      </c>
      <c r="AB302" s="70">
        <f t="shared" si="146"/>
        <v>18.1422351233672</v>
      </c>
      <c r="AC302" s="73">
        <f>W302-'Headline Stats'!$B$6</f>
        <v>-4.4658653846153804</v>
      </c>
      <c r="AD302" s="34">
        <f>X302-'Headline Stats'!$B$7</f>
        <v>-24.690675241157521</v>
      </c>
      <c r="AE302" s="34">
        <f>Y302-'Headline Stats'!$B$8</f>
        <v>-85.803225806451564</v>
      </c>
      <c r="AF302" s="34">
        <f>Z302-'Headline Stats'!$B$13</f>
        <v>-3.5140188075077905E-4</v>
      </c>
      <c r="AG302" s="34">
        <f>AA302-'Headline Stats'!$B$14</f>
        <v>0.28777325305801948</v>
      </c>
      <c r="AH302" s="69">
        <f>AB302-'Headline Stats'!$B$15</f>
        <v>1.9826306448527333</v>
      </c>
      <c r="AI302" s="76" t="s">
        <v>603</v>
      </c>
    </row>
    <row r="303" spans="1:35" x14ac:dyDescent="0.25">
      <c r="A303" s="27" t="s">
        <v>954</v>
      </c>
      <c r="B303" s="27" t="s">
        <v>955</v>
      </c>
      <c r="C303" s="27" t="s">
        <v>956</v>
      </c>
      <c r="D303" s="27"/>
      <c r="E303" s="27" t="s">
        <v>957</v>
      </c>
      <c r="F303" s="26" t="s">
        <v>958</v>
      </c>
      <c r="G303" s="26" t="s">
        <v>959</v>
      </c>
      <c r="H303" s="105" t="s">
        <v>364</v>
      </c>
      <c r="I303" s="77" t="s">
        <v>960</v>
      </c>
      <c r="J303" s="27" t="str">
        <f t="shared" si="113"/>
        <v>Urdang Academy: Great Hall</v>
      </c>
      <c r="K303" s="28">
        <f t="shared" si="140"/>
        <v>72.178477799999996</v>
      </c>
      <c r="L303" s="28">
        <f t="shared" si="141"/>
        <v>41.994750720000006</v>
      </c>
      <c r="M303" s="29">
        <f t="shared" si="142"/>
        <v>3031.1171825600541</v>
      </c>
      <c r="N303" s="27">
        <v>22</v>
      </c>
      <c r="O303" s="27">
        <v>12.8</v>
      </c>
      <c r="P303" s="111">
        <f t="shared" si="143"/>
        <v>281.60000000000002</v>
      </c>
      <c r="Q303" s="76" t="s">
        <v>14</v>
      </c>
      <c r="R303" s="41" t="s">
        <v>28</v>
      </c>
      <c r="S303" s="27" t="s">
        <v>14</v>
      </c>
      <c r="T303" s="41" t="s">
        <v>28</v>
      </c>
      <c r="U303" s="27" t="s">
        <v>14</v>
      </c>
      <c r="V303" s="93" t="s">
        <v>14</v>
      </c>
      <c r="W303" s="85">
        <v>120</v>
      </c>
      <c r="X303" s="39">
        <v>960</v>
      </c>
      <c r="Y303" s="39">
        <v>4320</v>
      </c>
      <c r="Z303" s="33">
        <f t="shared" si="144"/>
        <v>0.42613636363636359</v>
      </c>
      <c r="AA303" s="37">
        <f t="shared" si="145"/>
        <v>3.4090909090909087</v>
      </c>
      <c r="AB303" s="70">
        <f t="shared" si="146"/>
        <v>15.34090909090909</v>
      </c>
      <c r="AC303" s="73">
        <f>W303-'Headline Stats'!$B$6</f>
        <v>90.534134615384616</v>
      </c>
      <c r="AD303" s="34">
        <f>X303-'Headline Stats'!$B$7</f>
        <v>735.30932475884242</v>
      </c>
      <c r="AE303" s="34">
        <f>Y303-'Headline Stats'!$B$8</f>
        <v>3234.1967741935487</v>
      </c>
      <c r="AF303" s="34">
        <f>Z303-'Headline Stats'!$B$13</f>
        <v>-2.7770916328567208E-2</v>
      </c>
      <c r="AG303" s="34">
        <f>AA303-'Headline Stats'!$B$14</f>
        <v>6.8417137475488055E-2</v>
      </c>
      <c r="AH303" s="69">
        <f>AB303-'Headline Stats'!$B$15</f>
        <v>-0.81869538760537708</v>
      </c>
      <c r="AI303" s="76"/>
    </row>
    <row r="304" spans="1:35" x14ac:dyDescent="0.25">
      <c r="A304" s="27" t="s">
        <v>954</v>
      </c>
      <c r="B304" s="27" t="s">
        <v>955</v>
      </c>
      <c r="C304" s="27" t="s">
        <v>956</v>
      </c>
      <c r="D304" s="27"/>
      <c r="E304" s="27" t="s">
        <v>957</v>
      </c>
      <c r="F304" s="26" t="s">
        <v>958</v>
      </c>
      <c r="G304" s="26" t="s">
        <v>959</v>
      </c>
      <c r="H304" s="105" t="s">
        <v>364</v>
      </c>
      <c r="I304" s="77" t="s">
        <v>937</v>
      </c>
      <c r="J304" s="27" t="str">
        <f t="shared" si="113"/>
        <v>Urdang Academy: Council Chamber</v>
      </c>
      <c r="K304" s="28">
        <f t="shared" si="140"/>
        <v>46.916010570000005</v>
      </c>
      <c r="L304" s="28">
        <f t="shared" si="141"/>
        <v>27.887139150000003</v>
      </c>
      <c r="M304" s="29">
        <f t="shared" si="142"/>
        <v>1308.3533151284612</v>
      </c>
      <c r="N304" s="27">
        <v>14.3</v>
      </c>
      <c r="O304" s="27">
        <v>8.5</v>
      </c>
      <c r="P304" s="111">
        <f t="shared" si="143"/>
        <v>121.55000000000001</v>
      </c>
      <c r="Q304" s="76" t="s">
        <v>14</v>
      </c>
      <c r="R304" s="41" t="s">
        <v>28</v>
      </c>
      <c r="S304" s="27" t="s">
        <v>14</v>
      </c>
      <c r="T304" s="41" t="s">
        <v>28</v>
      </c>
      <c r="U304" s="27" t="s">
        <v>14</v>
      </c>
      <c r="V304" s="93" t="s">
        <v>14</v>
      </c>
      <c r="W304" s="85">
        <v>60</v>
      </c>
      <c r="X304" s="39">
        <v>480</v>
      </c>
      <c r="Y304" s="39">
        <v>2160</v>
      </c>
      <c r="Z304" s="33">
        <f t="shared" si="144"/>
        <v>0.49362402303578767</v>
      </c>
      <c r="AA304" s="37">
        <f t="shared" si="145"/>
        <v>3.9489921842863014</v>
      </c>
      <c r="AB304" s="70">
        <f t="shared" si="146"/>
        <v>17.770464829288358</v>
      </c>
      <c r="AC304" s="73">
        <f>W304-'Headline Stats'!$B$6</f>
        <v>30.53413461538462</v>
      </c>
      <c r="AD304" s="34">
        <f>X304-'Headline Stats'!$B$7</f>
        <v>255.30932475884248</v>
      </c>
      <c r="AE304" s="34">
        <f>Y304-'Headline Stats'!$B$8</f>
        <v>1074.1967741935484</v>
      </c>
      <c r="AF304" s="34">
        <f>Z304-'Headline Stats'!$B$13</f>
        <v>3.9716743070856875E-2</v>
      </c>
      <c r="AG304" s="34">
        <f>AA304-'Headline Stats'!$B$14</f>
        <v>0.60831841267088071</v>
      </c>
      <c r="AH304" s="69">
        <f>AB304-'Headline Stats'!$B$15</f>
        <v>1.6108603507738906</v>
      </c>
      <c r="AI304" s="76"/>
    </row>
    <row r="305" spans="1:35" x14ac:dyDescent="0.25">
      <c r="A305" s="27" t="s">
        <v>954</v>
      </c>
      <c r="B305" s="27" t="s">
        <v>955</v>
      </c>
      <c r="C305" s="27" t="s">
        <v>956</v>
      </c>
      <c r="D305" s="27"/>
      <c r="E305" s="27" t="s">
        <v>957</v>
      </c>
      <c r="F305" s="26" t="s">
        <v>958</v>
      </c>
      <c r="G305" s="26" t="s">
        <v>959</v>
      </c>
      <c r="H305" s="105" t="s">
        <v>364</v>
      </c>
      <c r="I305" s="77" t="s">
        <v>128</v>
      </c>
      <c r="J305" s="27" t="str">
        <f t="shared" si="113"/>
        <v>Urdang Academy: Studio 2</v>
      </c>
      <c r="K305" s="28">
        <f t="shared" si="140"/>
        <v>40.026246780000001</v>
      </c>
      <c r="L305" s="28">
        <f t="shared" si="141"/>
        <v>40.026246780000001</v>
      </c>
      <c r="M305" s="29">
        <f t="shared" si="142"/>
        <v>1602.1004312934604</v>
      </c>
      <c r="N305" s="27">
        <v>12.2</v>
      </c>
      <c r="O305" s="27">
        <v>12.2</v>
      </c>
      <c r="P305" s="111">
        <f t="shared" si="143"/>
        <v>148.83999999999997</v>
      </c>
      <c r="Q305" s="76" t="s">
        <v>14</v>
      </c>
      <c r="R305" s="41" t="s">
        <v>28</v>
      </c>
      <c r="S305" s="27" t="s">
        <v>14</v>
      </c>
      <c r="T305" s="41" t="s">
        <v>28</v>
      </c>
      <c r="U305" s="27" t="s">
        <v>14</v>
      </c>
      <c r="V305" s="93" t="s">
        <v>14</v>
      </c>
      <c r="W305" s="85">
        <v>57</v>
      </c>
      <c r="X305" s="39">
        <v>456</v>
      </c>
      <c r="Y305" s="39">
        <v>2052</v>
      </c>
      <c r="Z305" s="33">
        <f t="shared" si="144"/>
        <v>0.38296156947057247</v>
      </c>
      <c r="AA305" s="37">
        <f t="shared" si="145"/>
        <v>3.0636925557645798</v>
      </c>
      <c r="AB305" s="70">
        <f t="shared" si="146"/>
        <v>13.78661650094061</v>
      </c>
      <c r="AC305" s="73">
        <f>W305-'Headline Stats'!$B$6</f>
        <v>27.53413461538462</v>
      </c>
      <c r="AD305" s="34">
        <f>X305-'Headline Stats'!$B$7</f>
        <v>231.30932475884248</v>
      </c>
      <c r="AE305" s="34">
        <f>Y305-'Headline Stats'!$B$8</f>
        <v>966.19677419354844</v>
      </c>
      <c r="AF305" s="34">
        <f>Z305-'Headline Stats'!$B$13</f>
        <v>-7.0945710494358327E-2</v>
      </c>
      <c r="AG305" s="34">
        <f>AA305-'Headline Stats'!$B$14</f>
        <v>-0.2769812158508409</v>
      </c>
      <c r="AH305" s="69">
        <f>AB305-'Headline Stats'!$B$15</f>
        <v>-2.3729879775738567</v>
      </c>
      <c r="AI305" s="76"/>
    </row>
    <row r="306" spans="1:35" x14ac:dyDescent="0.25">
      <c r="A306" s="27" t="s">
        <v>954</v>
      </c>
      <c r="B306" s="27" t="s">
        <v>955</v>
      </c>
      <c r="C306" s="27" t="s">
        <v>956</v>
      </c>
      <c r="D306" s="27"/>
      <c r="E306" s="27" t="s">
        <v>957</v>
      </c>
      <c r="F306" s="26" t="s">
        <v>958</v>
      </c>
      <c r="G306" s="26" t="s">
        <v>959</v>
      </c>
      <c r="H306" s="105" t="s">
        <v>364</v>
      </c>
      <c r="I306" s="77" t="s">
        <v>114</v>
      </c>
      <c r="J306" s="27" t="str">
        <f t="shared" si="113"/>
        <v>Urdang Academy: Studio 3</v>
      </c>
      <c r="K306" s="28">
        <f t="shared" si="140"/>
        <v>41.994750720000006</v>
      </c>
      <c r="L306" s="28">
        <f t="shared" si="141"/>
        <v>20.013123390000001</v>
      </c>
      <c r="M306" s="29">
        <f t="shared" si="142"/>
        <v>840.44612789165149</v>
      </c>
      <c r="N306" s="27">
        <v>12.8</v>
      </c>
      <c r="O306" s="27">
        <v>6.1</v>
      </c>
      <c r="P306" s="111">
        <f t="shared" si="143"/>
        <v>78.08</v>
      </c>
      <c r="Q306" s="76" t="s">
        <v>14</v>
      </c>
      <c r="R306" s="41" t="s">
        <v>28</v>
      </c>
      <c r="S306" s="27" t="s">
        <v>14</v>
      </c>
      <c r="T306" s="41" t="s">
        <v>28</v>
      </c>
      <c r="U306" s="27" t="s">
        <v>14</v>
      </c>
      <c r="V306" s="93" t="s">
        <v>14</v>
      </c>
      <c r="W306" s="85">
        <v>36</v>
      </c>
      <c r="X306" s="39">
        <v>288</v>
      </c>
      <c r="Y306" s="39">
        <v>1296</v>
      </c>
      <c r="Z306" s="33">
        <f t="shared" si="144"/>
        <v>0.46106557377049179</v>
      </c>
      <c r="AA306" s="37">
        <f t="shared" si="145"/>
        <v>3.6885245901639343</v>
      </c>
      <c r="AB306" s="70">
        <f t="shared" si="146"/>
        <v>16.598360655737704</v>
      </c>
      <c r="AC306" s="73">
        <f>W306-'Headline Stats'!$B$6</f>
        <v>6.5341346153846196</v>
      </c>
      <c r="AD306" s="34">
        <f>X306-'Headline Stats'!$B$7</f>
        <v>63.309324758842479</v>
      </c>
      <c r="AE306" s="34">
        <f>Y306-'Headline Stats'!$B$8</f>
        <v>210.19677419354844</v>
      </c>
      <c r="AF306" s="34">
        <f>Z306-'Headline Stats'!$B$13</f>
        <v>7.158293805560989E-3</v>
      </c>
      <c r="AG306" s="34">
        <f>AA306-'Headline Stats'!$B$14</f>
        <v>0.34785081854851363</v>
      </c>
      <c r="AH306" s="69">
        <f>AB306-'Headline Stats'!$B$15</f>
        <v>0.43875617722323668</v>
      </c>
      <c r="AI306" s="76"/>
    </row>
    <row r="307" spans="1:35" x14ac:dyDescent="0.25">
      <c r="A307" s="27" t="s">
        <v>954</v>
      </c>
      <c r="B307" s="27" t="s">
        <v>955</v>
      </c>
      <c r="C307" s="27" t="s">
        <v>956</v>
      </c>
      <c r="D307" s="27"/>
      <c r="E307" s="27" t="s">
        <v>957</v>
      </c>
      <c r="F307" s="26" t="s">
        <v>958</v>
      </c>
      <c r="G307" s="26" t="s">
        <v>959</v>
      </c>
      <c r="H307" s="105" t="s">
        <v>364</v>
      </c>
      <c r="I307" s="77" t="s">
        <v>129</v>
      </c>
      <c r="J307" s="27" t="str">
        <f t="shared" si="113"/>
        <v>Urdang Academy: Studio 4</v>
      </c>
      <c r="K307" s="28">
        <f t="shared" si="140"/>
        <v>41.010498750000004</v>
      </c>
      <c r="L307" s="28">
        <f t="shared" si="141"/>
        <v>20.013123390000001</v>
      </c>
      <c r="M307" s="29">
        <f t="shared" si="142"/>
        <v>820.74817176919089</v>
      </c>
      <c r="N307" s="27">
        <v>12.5</v>
      </c>
      <c r="O307" s="27">
        <v>6.1</v>
      </c>
      <c r="P307" s="111">
        <f t="shared" si="143"/>
        <v>76.25</v>
      </c>
      <c r="Q307" s="76" t="s">
        <v>14</v>
      </c>
      <c r="R307" s="41" t="s">
        <v>28</v>
      </c>
      <c r="S307" s="27" t="s">
        <v>14</v>
      </c>
      <c r="T307" s="41" t="s">
        <v>28</v>
      </c>
      <c r="U307" s="27" t="s">
        <v>14</v>
      </c>
      <c r="V307" s="93" t="s">
        <v>14</v>
      </c>
      <c r="W307" s="85">
        <v>44</v>
      </c>
      <c r="X307" s="39">
        <v>352</v>
      </c>
      <c r="Y307" s="39">
        <v>1584</v>
      </c>
      <c r="Z307" s="33">
        <f t="shared" si="144"/>
        <v>0.57704918032786889</v>
      </c>
      <c r="AA307" s="37">
        <f t="shared" si="145"/>
        <v>4.6163934426229511</v>
      </c>
      <c r="AB307" s="70">
        <f t="shared" si="146"/>
        <v>20.77377049180328</v>
      </c>
      <c r="AC307" s="73">
        <f>W307-'Headline Stats'!$B$6</f>
        <v>14.53413461538462</v>
      </c>
      <c r="AD307" s="34">
        <f>X307-'Headline Stats'!$B$7</f>
        <v>127.30932475884248</v>
      </c>
      <c r="AE307" s="34">
        <f>Y307-'Headline Stats'!$B$8</f>
        <v>498.19677419354844</v>
      </c>
      <c r="AF307" s="34">
        <f>Z307-'Headline Stats'!$B$13</f>
        <v>0.12314190036293809</v>
      </c>
      <c r="AG307" s="34">
        <f>AA307-'Headline Stats'!$B$14</f>
        <v>1.2757196710075305</v>
      </c>
      <c r="AH307" s="69">
        <f>AB307-'Headline Stats'!$B$15</f>
        <v>4.6141660132888127</v>
      </c>
      <c r="AI307" s="76"/>
    </row>
    <row r="308" spans="1:35" x14ac:dyDescent="0.25">
      <c r="A308" s="27" t="s">
        <v>954</v>
      </c>
      <c r="B308" s="27" t="s">
        <v>955</v>
      </c>
      <c r="C308" s="27" t="s">
        <v>956</v>
      </c>
      <c r="D308" s="27"/>
      <c r="E308" s="27" t="s">
        <v>957</v>
      </c>
      <c r="F308" s="26" t="s">
        <v>958</v>
      </c>
      <c r="G308" s="26" t="s">
        <v>959</v>
      </c>
      <c r="H308" s="105" t="s">
        <v>364</v>
      </c>
      <c r="I308" s="77" t="s">
        <v>117</v>
      </c>
      <c r="J308" s="27" t="str">
        <f t="shared" ref="J308:J314" si="147">A308&amp;": "&amp;I308</f>
        <v>Urdang Academy: Studio 5</v>
      </c>
      <c r="K308" s="28">
        <f t="shared" si="140"/>
        <v>20.997375360000003</v>
      </c>
      <c r="L308" s="28">
        <f t="shared" si="141"/>
        <v>26.90288718</v>
      </c>
      <c r="M308" s="29">
        <f t="shared" si="142"/>
        <v>564.89002038619196</v>
      </c>
      <c r="N308" s="27">
        <v>6.4</v>
      </c>
      <c r="O308" s="27">
        <v>8.1999999999999993</v>
      </c>
      <c r="P308" s="111">
        <f t="shared" si="143"/>
        <v>52.48</v>
      </c>
      <c r="Q308" s="76" t="s">
        <v>14</v>
      </c>
      <c r="R308" s="41" t="s">
        <v>28</v>
      </c>
      <c r="S308" s="27" t="s">
        <v>14</v>
      </c>
      <c r="T308" s="41" t="s">
        <v>28</v>
      </c>
      <c r="U308" s="27" t="s">
        <v>14</v>
      </c>
      <c r="V308" s="93" t="s">
        <v>14</v>
      </c>
      <c r="W308" s="85">
        <v>34</v>
      </c>
      <c r="X308" s="39">
        <v>272</v>
      </c>
      <c r="Y308" s="39">
        <v>1224</v>
      </c>
      <c r="Z308" s="33">
        <f t="shared" si="144"/>
        <v>0.64786585365853666</v>
      </c>
      <c r="AA308" s="37">
        <f t="shared" si="145"/>
        <v>5.1829268292682933</v>
      </c>
      <c r="AB308" s="70">
        <f t="shared" si="146"/>
        <v>23.323170731707318</v>
      </c>
      <c r="AC308" s="73">
        <f>W308-'Headline Stats'!$B$6</f>
        <v>4.5341346153846196</v>
      </c>
      <c r="AD308" s="34">
        <f>X308-'Headline Stats'!$B$7</f>
        <v>47.309324758842479</v>
      </c>
      <c r="AE308" s="34">
        <f>Y308-'Headline Stats'!$B$8</f>
        <v>138.19677419354844</v>
      </c>
      <c r="AF308" s="34">
        <f>Z308-'Headline Stats'!$B$13</f>
        <v>0.19395857369360586</v>
      </c>
      <c r="AG308" s="34">
        <f>AA308-'Headline Stats'!$B$14</f>
        <v>1.8422530576528726</v>
      </c>
      <c r="AH308" s="69">
        <f>AB308-'Headline Stats'!$B$15</f>
        <v>7.163566253192851</v>
      </c>
      <c r="AI308" s="76"/>
    </row>
    <row r="309" spans="1:35" x14ac:dyDescent="0.25">
      <c r="A309" s="27" t="s">
        <v>954</v>
      </c>
      <c r="B309" s="27" t="s">
        <v>955</v>
      </c>
      <c r="C309" s="27" t="s">
        <v>956</v>
      </c>
      <c r="D309" s="27"/>
      <c r="E309" s="27" t="s">
        <v>957</v>
      </c>
      <c r="F309" s="26" t="s">
        <v>958</v>
      </c>
      <c r="G309" s="26" t="s">
        <v>959</v>
      </c>
      <c r="H309" s="105" t="s">
        <v>364</v>
      </c>
      <c r="I309" s="77" t="s">
        <v>247</v>
      </c>
      <c r="J309" s="27" t="str">
        <f t="shared" si="147"/>
        <v>Urdang Academy: Studio 6</v>
      </c>
      <c r="K309" s="28">
        <f t="shared" si="140"/>
        <v>28.871391120000002</v>
      </c>
      <c r="L309" s="28">
        <f t="shared" si="141"/>
        <v>41.010498750000004</v>
      </c>
      <c r="M309" s="29">
        <f t="shared" si="142"/>
        <v>1184.0301494375212</v>
      </c>
      <c r="N309" s="27">
        <v>8.8000000000000007</v>
      </c>
      <c r="O309" s="27">
        <v>12.5</v>
      </c>
      <c r="P309" s="111">
        <f t="shared" si="143"/>
        <v>110.00000000000001</v>
      </c>
      <c r="Q309" s="76" t="s">
        <v>14</v>
      </c>
      <c r="R309" s="41" t="s">
        <v>28</v>
      </c>
      <c r="S309" s="27" t="s">
        <v>14</v>
      </c>
      <c r="T309" s="41" t="s">
        <v>28</v>
      </c>
      <c r="U309" s="27" t="s">
        <v>14</v>
      </c>
      <c r="V309" s="93" t="s">
        <v>14</v>
      </c>
      <c r="W309" s="85">
        <v>42</v>
      </c>
      <c r="X309" s="39">
        <v>336</v>
      </c>
      <c r="Y309" s="39">
        <v>1512</v>
      </c>
      <c r="Z309" s="33">
        <f t="shared" si="144"/>
        <v>0.38181818181818178</v>
      </c>
      <c r="AA309" s="37">
        <f t="shared" si="145"/>
        <v>3.0545454545454542</v>
      </c>
      <c r="AB309" s="70">
        <f t="shared" si="146"/>
        <v>13.745454545454544</v>
      </c>
      <c r="AC309" s="73">
        <f>W309-'Headline Stats'!$B$6</f>
        <v>12.53413461538462</v>
      </c>
      <c r="AD309" s="34">
        <f>X309-'Headline Stats'!$B$7</f>
        <v>111.30932475884248</v>
      </c>
      <c r="AE309" s="34">
        <f>Y309-'Headline Stats'!$B$8</f>
        <v>426.19677419354844</v>
      </c>
      <c r="AF309" s="34">
        <f>Z309-'Headline Stats'!$B$13</f>
        <v>-7.208909814674902E-2</v>
      </c>
      <c r="AG309" s="34">
        <f>AA309-'Headline Stats'!$B$14</f>
        <v>-0.28612831706996644</v>
      </c>
      <c r="AH309" s="69">
        <f>AB309-'Headline Stats'!$B$15</f>
        <v>-2.4141499330599228</v>
      </c>
      <c r="AI309" s="76"/>
    </row>
    <row r="310" spans="1:35" x14ac:dyDescent="0.25">
      <c r="A310" s="27" t="s">
        <v>954</v>
      </c>
      <c r="B310" s="27" t="s">
        <v>955</v>
      </c>
      <c r="C310" s="27" t="s">
        <v>956</v>
      </c>
      <c r="D310" s="27"/>
      <c r="E310" s="27" t="s">
        <v>957</v>
      </c>
      <c r="F310" s="26" t="s">
        <v>958</v>
      </c>
      <c r="G310" s="26" t="s">
        <v>959</v>
      </c>
      <c r="H310" s="105" t="s">
        <v>364</v>
      </c>
      <c r="I310" s="108" t="s">
        <v>961</v>
      </c>
      <c r="J310" s="27" t="str">
        <f t="shared" si="147"/>
        <v>Urdang Academy: Lecture Room</v>
      </c>
      <c r="K310" s="28">
        <f t="shared" si="140"/>
        <v>20.997375360000003</v>
      </c>
      <c r="L310" s="28">
        <f t="shared" si="141"/>
        <v>15.09186354</v>
      </c>
      <c r="M310" s="29">
        <f t="shared" si="142"/>
        <v>316.88952363127845</v>
      </c>
      <c r="N310" s="23">
        <v>6.4</v>
      </c>
      <c r="O310" s="23">
        <v>4.5999999999999996</v>
      </c>
      <c r="P310" s="111">
        <f t="shared" si="143"/>
        <v>29.439999999999998</v>
      </c>
      <c r="Q310" s="117" t="s">
        <v>14</v>
      </c>
      <c r="R310" s="41" t="s">
        <v>28</v>
      </c>
      <c r="S310" s="42" t="s">
        <v>14</v>
      </c>
      <c r="T310" s="41" t="s">
        <v>28</v>
      </c>
      <c r="U310" s="42" t="s">
        <v>14</v>
      </c>
      <c r="V310" s="97" t="s">
        <v>14</v>
      </c>
      <c r="W310" s="87">
        <v>33</v>
      </c>
      <c r="X310" s="32">
        <v>264</v>
      </c>
      <c r="Y310" s="32">
        <v>1188</v>
      </c>
      <c r="Z310" s="33">
        <f t="shared" si="144"/>
        <v>1.1209239130434783</v>
      </c>
      <c r="AA310" s="37">
        <f t="shared" si="145"/>
        <v>8.9673913043478262</v>
      </c>
      <c r="AB310" s="70">
        <f t="shared" si="146"/>
        <v>40.353260869565219</v>
      </c>
      <c r="AC310" s="73">
        <f>W310-'Headline Stats'!$B$6</f>
        <v>3.5341346153846196</v>
      </c>
      <c r="AD310" s="34">
        <f>X310-'Headline Stats'!$B$7</f>
        <v>39.309324758842479</v>
      </c>
      <c r="AE310" s="34">
        <f>Y310-'Headline Stats'!$B$8</f>
        <v>102.19677419354844</v>
      </c>
      <c r="AF310" s="34">
        <f>Z310-'Headline Stats'!$B$13</f>
        <v>0.66701663307854742</v>
      </c>
      <c r="AG310" s="34">
        <f>AA310-'Headline Stats'!$B$14</f>
        <v>5.626717532732405</v>
      </c>
      <c r="AH310" s="69">
        <f>AB310-'Headline Stats'!$B$15</f>
        <v>24.193656391050752</v>
      </c>
      <c r="AI310" s="75"/>
    </row>
    <row r="311" spans="1:35" x14ac:dyDescent="0.25">
      <c r="A311" s="27" t="s">
        <v>954</v>
      </c>
      <c r="B311" s="27" t="s">
        <v>955</v>
      </c>
      <c r="C311" s="27" t="s">
        <v>956</v>
      </c>
      <c r="D311" s="27"/>
      <c r="E311" s="27" t="s">
        <v>957</v>
      </c>
      <c r="F311" s="26" t="s">
        <v>958</v>
      </c>
      <c r="G311" s="26" t="s">
        <v>959</v>
      </c>
      <c r="H311" s="105" t="s">
        <v>364</v>
      </c>
      <c r="I311" s="108" t="s">
        <v>251</v>
      </c>
      <c r="J311" s="27" t="str">
        <f t="shared" si="147"/>
        <v>Urdang Academy: Meeting Room</v>
      </c>
      <c r="K311" s="28">
        <f t="shared" si="140"/>
        <v>20.997375360000003</v>
      </c>
      <c r="L311" s="28">
        <f t="shared" si="141"/>
        <v>17.06036748</v>
      </c>
      <c r="M311" s="29">
        <f t="shared" si="142"/>
        <v>358.22293975709732</v>
      </c>
      <c r="N311" s="23">
        <v>6.4</v>
      </c>
      <c r="O311" s="23">
        <v>5.2</v>
      </c>
      <c r="P311" s="111">
        <f t="shared" si="143"/>
        <v>33.28</v>
      </c>
      <c r="Q311" s="117" t="s">
        <v>14</v>
      </c>
      <c r="R311" s="41" t="s">
        <v>28</v>
      </c>
      <c r="S311" s="42" t="s">
        <v>14</v>
      </c>
      <c r="T311" s="41" t="s">
        <v>28</v>
      </c>
      <c r="U311" s="42" t="s">
        <v>14</v>
      </c>
      <c r="V311" s="97" t="s">
        <v>14</v>
      </c>
      <c r="W311" s="87">
        <v>34</v>
      </c>
      <c r="X311" s="32">
        <v>272</v>
      </c>
      <c r="Y311" s="32">
        <v>1224</v>
      </c>
      <c r="Z311" s="33">
        <f t="shared" si="144"/>
        <v>1.0216346153846154</v>
      </c>
      <c r="AA311" s="37">
        <f t="shared" si="145"/>
        <v>8.1730769230769234</v>
      </c>
      <c r="AB311" s="70">
        <f t="shared" si="146"/>
        <v>36.778846153846153</v>
      </c>
      <c r="AC311" s="73">
        <f>W311-'Headline Stats'!$B$6</f>
        <v>4.5341346153846196</v>
      </c>
      <c r="AD311" s="34">
        <f>X311-'Headline Stats'!$B$7</f>
        <v>47.309324758842479</v>
      </c>
      <c r="AE311" s="34">
        <f>Y311-'Headline Stats'!$B$8</f>
        <v>138.19677419354844</v>
      </c>
      <c r="AF311" s="34">
        <f>Z311-'Headline Stats'!$B$13</f>
        <v>0.56772733541968456</v>
      </c>
      <c r="AG311" s="34">
        <f>AA311-'Headline Stats'!$B$14</f>
        <v>4.8324031514615022</v>
      </c>
      <c r="AH311" s="69">
        <f>AB311-'Headline Stats'!$B$15</f>
        <v>20.619241675331686</v>
      </c>
      <c r="AI311" s="75"/>
    </row>
    <row r="312" spans="1:35" s="9" customFormat="1" x14ac:dyDescent="0.25">
      <c r="A312" s="21" t="s">
        <v>640</v>
      </c>
      <c r="B312" s="21" t="s">
        <v>641</v>
      </c>
      <c r="C312" s="22" t="s">
        <v>642</v>
      </c>
      <c r="D312" s="23"/>
      <c r="E312" s="21" t="s">
        <v>643</v>
      </c>
      <c r="F312" s="21" t="s">
        <v>53</v>
      </c>
      <c r="G312" s="25" t="s">
        <v>644</v>
      </c>
      <c r="H312" s="106" t="s">
        <v>645</v>
      </c>
      <c r="I312" s="81" t="s">
        <v>65</v>
      </c>
      <c r="J312" s="27" t="str">
        <f t="shared" si="147"/>
        <v>Whirled Studio: Rehearsal Studio</v>
      </c>
      <c r="K312" s="28">
        <f>N312*3.2808399</f>
        <v>45.931758600000002</v>
      </c>
      <c r="L312" s="28">
        <f>O312*3.2808399</f>
        <v>24.606299249999999</v>
      </c>
      <c r="M312" s="29">
        <f>K312*L312</f>
        <v>1130.2105971903611</v>
      </c>
      <c r="N312" s="23">
        <v>14</v>
      </c>
      <c r="O312" s="23">
        <v>7.5</v>
      </c>
      <c r="P312" s="111">
        <f>N312*O312</f>
        <v>105</v>
      </c>
      <c r="Q312" s="75" t="s">
        <v>14</v>
      </c>
      <c r="R312" s="23" t="s">
        <v>14</v>
      </c>
      <c r="S312" s="23" t="s">
        <v>14</v>
      </c>
      <c r="T312" s="23" t="s">
        <v>28</v>
      </c>
      <c r="U312" s="23" t="s">
        <v>28</v>
      </c>
      <c r="V312" s="95" t="s">
        <v>28</v>
      </c>
      <c r="W312" s="83">
        <f>X312/8</f>
        <v>12.5</v>
      </c>
      <c r="X312" s="32">
        <v>100</v>
      </c>
      <c r="Y312" s="50">
        <f>X312*5</f>
        <v>500</v>
      </c>
      <c r="Z312" s="33">
        <f>W312/P312</f>
        <v>0.11904761904761904</v>
      </c>
      <c r="AA312" s="37">
        <f>X312/P312</f>
        <v>0.95238095238095233</v>
      </c>
      <c r="AB312" s="70">
        <f>Y312/P312</f>
        <v>4.7619047619047619</v>
      </c>
      <c r="AC312" s="73">
        <f>W312-'Headline Stats'!$B$6</f>
        <v>-16.96586538461538</v>
      </c>
      <c r="AD312" s="34">
        <f>X312-'Headline Stats'!$B$7</f>
        <v>-124.69067524115752</v>
      </c>
      <c r="AE312" s="34">
        <f>Y312-'Headline Stats'!$B$8</f>
        <v>-585.80322580645156</v>
      </c>
      <c r="AF312" s="34">
        <f>Z312-'Headline Stats'!$B$13</f>
        <v>-0.33485966091731179</v>
      </c>
      <c r="AG312" s="34">
        <f>AA312-'Headline Stats'!$B$14</f>
        <v>-2.3882928192344686</v>
      </c>
      <c r="AH312" s="69">
        <f>AB312-'Headline Stats'!$B$15</f>
        <v>-11.397699716609704</v>
      </c>
      <c r="AI312" s="75"/>
    </row>
    <row r="313" spans="1:35" s="9" customFormat="1" x14ac:dyDescent="0.25">
      <c r="A313" s="61" t="s">
        <v>948</v>
      </c>
      <c r="B313" s="61" t="s">
        <v>949</v>
      </c>
      <c r="C313" s="62" t="s">
        <v>950</v>
      </c>
      <c r="D313" s="27"/>
      <c r="E313" s="63" t="s">
        <v>951</v>
      </c>
      <c r="F313" s="26" t="s">
        <v>953</v>
      </c>
      <c r="G313" s="26" t="s">
        <v>952</v>
      </c>
      <c r="H313" s="103" t="s">
        <v>24</v>
      </c>
      <c r="I313" s="76" t="s">
        <v>113</v>
      </c>
      <c r="J313" s="27" t="str">
        <f t="shared" si="147"/>
        <v>Young Actors Theatre: Theatre</v>
      </c>
      <c r="K313" s="27">
        <v>27.75</v>
      </c>
      <c r="L313" s="27">
        <v>17</v>
      </c>
      <c r="M313" s="29">
        <f>K313*L313</f>
        <v>471.75</v>
      </c>
      <c r="N313" s="44">
        <f>K313*0.3048</f>
        <v>8.4581999999999997</v>
      </c>
      <c r="O313" s="44">
        <f>L313*0.3048</f>
        <v>5.1816000000000004</v>
      </c>
      <c r="P313" s="112">
        <f>N313*O313</f>
        <v>43.82700912</v>
      </c>
      <c r="Q313" s="76" t="s">
        <v>14</v>
      </c>
      <c r="R313" s="27" t="s">
        <v>28</v>
      </c>
      <c r="S313" s="27" t="s">
        <v>14</v>
      </c>
      <c r="T313" s="27" t="s">
        <v>14</v>
      </c>
      <c r="U313" s="27" t="s">
        <v>28</v>
      </c>
      <c r="V313" s="93" t="s">
        <v>14</v>
      </c>
      <c r="W313" s="85">
        <v>35</v>
      </c>
      <c r="X313" s="39">
        <v>250</v>
      </c>
      <c r="Y313" s="40">
        <f>X313*5</f>
        <v>1250</v>
      </c>
      <c r="Z313" s="33">
        <f>W313/P313</f>
        <v>0.79859430754603133</v>
      </c>
      <c r="AA313" s="37">
        <f>X313/P313</f>
        <v>5.7042450539002241</v>
      </c>
      <c r="AB313" s="70">
        <f>Y313/P313</f>
        <v>28.521225269501119</v>
      </c>
      <c r="AC313" s="73">
        <f>W313-'Headline Stats'!$B$6</f>
        <v>5.5341346153846196</v>
      </c>
      <c r="AD313" s="34">
        <f>X313-'Headline Stats'!$B$7</f>
        <v>25.309324758842479</v>
      </c>
      <c r="AE313" s="34">
        <f>Y313-'Headline Stats'!$B$8</f>
        <v>164.19677419354844</v>
      </c>
      <c r="AF313" s="34">
        <f>Z313-'Headline Stats'!$B$13</f>
        <v>0.34468702758110054</v>
      </c>
      <c r="AG313" s="34">
        <f>AA313-'Headline Stats'!$B$14</f>
        <v>2.3635712822848034</v>
      </c>
      <c r="AH313" s="69">
        <f>AB313-'Headline Stats'!$B$15</f>
        <v>12.361620790986652</v>
      </c>
      <c r="AI313" s="76"/>
    </row>
    <row r="314" spans="1:35" s="9" customFormat="1" x14ac:dyDescent="0.25">
      <c r="A314" s="41" t="s">
        <v>143</v>
      </c>
      <c r="B314" s="41" t="s">
        <v>144</v>
      </c>
      <c r="C314" s="41" t="s">
        <v>145</v>
      </c>
      <c r="D314" s="41"/>
      <c r="E314" s="41" t="s">
        <v>146</v>
      </c>
      <c r="F314" s="25" t="s">
        <v>147</v>
      </c>
      <c r="G314" s="25" t="s">
        <v>148</v>
      </c>
      <c r="H314" s="105" t="s">
        <v>72</v>
      </c>
      <c r="I314" s="77" t="s">
        <v>96</v>
      </c>
      <c r="J314" s="27" t="str">
        <f t="shared" si="147"/>
        <v>Young Chelsea Bridge Club: Various</v>
      </c>
      <c r="K314" s="44" t="s">
        <v>53</v>
      </c>
      <c r="L314" s="44" t="s">
        <v>53</v>
      </c>
      <c r="M314" s="44"/>
      <c r="N314" s="44" t="s">
        <v>53</v>
      </c>
      <c r="O314" s="44" t="s">
        <v>53</v>
      </c>
      <c r="P314" s="113"/>
      <c r="Q314" s="77" t="s">
        <v>14</v>
      </c>
      <c r="R314" s="41" t="s">
        <v>28</v>
      </c>
      <c r="S314" s="41" t="s">
        <v>28</v>
      </c>
      <c r="T314" s="41" t="s">
        <v>28</v>
      </c>
      <c r="U314" s="41" t="s">
        <v>28</v>
      </c>
      <c r="V314" s="94" t="s">
        <v>28</v>
      </c>
      <c r="W314" s="85">
        <v>27.5</v>
      </c>
      <c r="X314" s="40">
        <f>W314*8</f>
        <v>220</v>
      </c>
      <c r="Y314" s="40">
        <f>X314*5</f>
        <v>1100</v>
      </c>
      <c r="Z314" s="33"/>
      <c r="AA314" s="37"/>
      <c r="AB314" s="70"/>
      <c r="AC314" s="73">
        <f>W314-'Headline Stats'!$B$6</f>
        <v>-1.9658653846153804</v>
      </c>
      <c r="AD314" s="34">
        <f>X314-'Headline Stats'!$B$7</f>
        <v>-4.6906752411575212</v>
      </c>
      <c r="AE314" s="34">
        <f>Y314-'Headline Stats'!$B$8</f>
        <v>14.196774193548436</v>
      </c>
      <c r="AF314" s="34">
        <f>Z314-'Headline Stats'!$B$13</f>
        <v>-0.4539072799649308</v>
      </c>
      <c r="AG314" s="34">
        <f>AA314-'Headline Stats'!$B$14</f>
        <v>-3.3406737716154207</v>
      </c>
      <c r="AH314" s="69">
        <f>AB314-'Headline Stats'!$B$15</f>
        <v>-16.159604478514467</v>
      </c>
      <c r="AI314" s="79" t="s">
        <v>149</v>
      </c>
    </row>
    <row r="315" spans="1:35" s="9" customFormat="1" x14ac:dyDescent="0.25">
      <c r="J315"/>
      <c r="M315" s="10"/>
      <c r="P315" s="10"/>
      <c r="W315" s="11"/>
      <c r="X315" s="12"/>
      <c r="Y315" s="12"/>
      <c r="Z315" s="15"/>
      <c r="AA315" s="15"/>
      <c r="AB315" s="11"/>
      <c r="AC315" s="11"/>
      <c r="AD315" s="11"/>
      <c r="AE315" s="11"/>
      <c r="AF315" s="11"/>
      <c r="AG315" s="11"/>
      <c r="AH315" s="11"/>
    </row>
    <row r="316" spans="1:35" s="9" customFormat="1" x14ac:dyDescent="0.25">
      <c r="J316"/>
      <c r="M316" s="10"/>
      <c r="P316" s="10"/>
      <c r="W316" s="11"/>
      <c r="X316" s="12"/>
      <c r="Y316" s="12"/>
      <c r="Z316" s="15"/>
      <c r="AA316" s="15"/>
      <c r="AB316" s="11"/>
      <c r="AC316" s="11"/>
      <c r="AD316" s="11"/>
      <c r="AE316" s="11"/>
      <c r="AF316" s="11"/>
      <c r="AG316" s="11"/>
      <c r="AH316" s="11"/>
    </row>
    <row r="317" spans="1:35" s="9" customFormat="1" x14ac:dyDescent="0.25">
      <c r="J317"/>
      <c r="M317" s="10"/>
      <c r="P317" s="10"/>
      <c r="W317" s="11"/>
      <c r="X317" s="12"/>
      <c r="Y317" s="12"/>
      <c r="Z317" s="15"/>
      <c r="AA317" s="15"/>
      <c r="AB317" s="11"/>
      <c r="AC317" s="11"/>
      <c r="AD317" s="11"/>
      <c r="AE317" s="11"/>
      <c r="AF317" s="11"/>
      <c r="AG317" s="11"/>
      <c r="AH317" s="11"/>
    </row>
    <row r="318" spans="1:35" s="9" customFormat="1" x14ac:dyDescent="0.25">
      <c r="M318" s="10"/>
      <c r="P318" s="10"/>
      <c r="W318" s="11"/>
      <c r="X318" s="12"/>
      <c r="Y318" s="12"/>
      <c r="Z318" s="15"/>
      <c r="AA318" s="15"/>
      <c r="AB318" s="11"/>
      <c r="AC318" s="11"/>
      <c r="AD318" s="11"/>
      <c r="AE318" s="11"/>
      <c r="AF318" s="11"/>
      <c r="AG318" s="11"/>
      <c r="AH318" s="11"/>
    </row>
    <row r="319" spans="1:35" s="9" customFormat="1" x14ac:dyDescent="0.25">
      <c r="M319" s="10"/>
      <c r="P319" s="10"/>
      <c r="W319" s="11"/>
      <c r="X319" s="12"/>
      <c r="Y319" s="12"/>
      <c r="Z319" s="15"/>
      <c r="AA319" s="15"/>
      <c r="AB319" s="11"/>
      <c r="AC319" s="11"/>
      <c r="AD319" s="11"/>
      <c r="AE319" s="11"/>
      <c r="AF319" s="11"/>
      <c r="AG319" s="11"/>
      <c r="AH319" s="11"/>
    </row>
    <row r="320" spans="1:35" s="9" customFormat="1" x14ac:dyDescent="0.25">
      <c r="M320" s="10"/>
      <c r="P320" s="10"/>
      <c r="W320" s="11"/>
      <c r="X320" s="12"/>
      <c r="Y320" s="12"/>
      <c r="Z320" s="15"/>
      <c r="AA320" s="15"/>
      <c r="AB320" s="11"/>
      <c r="AC320" s="11"/>
      <c r="AD320" s="11"/>
      <c r="AE320" s="11"/>
      <c r="AF320" s="11"/>
      <c r="AG320" s="11"/>
      <c r="AH320" s="11"/>
    </row>
    <row r="321" spans="13:34" s="9" customFormat="1" x14ac:dyDescent="0.25">
      <c r="M321" s="10"/>
      <c r="P321" s="10"/>
      <c r="W321" s="11"/>
      <c r="X321" s="12"/>
      <c r="Y321" s="12"/>
      <c r="Z321" s="15"/>
      <c r="AA321" s="15"/>
      <c r="AB321" s="11"/>
      <c r="AC321" s="11"/>
      <c r="AD321" s="11"/>
      <c r="AE321" s="11"/>
      <c r="AF321" s="11"/>
      <c r="AG321" s="11"/>
      <c r="AH321" s="11"/>
    </row>
    <row r="322" spans="13:34" s="9" customFormat="1" x14ac:dyDescent="0.25">
      <c r="M322" s="10"/>
      <c r="P322" s="10"/>
      <c r="W322" s="11"/>
      <c r="X322" s="12"/>
      <c r="Y322" s="12"/>
      <c r="Z322" s="15"/>
      <c r="AA322" s="15"/>
      <c r="AB322" s="11"/>
      <c r="AC322" s="11"/>
      <c r="AD322" s="11"/>
      <c r="AE322" s="11"/>
      <c r="AF322" s="11"/>
      <c r="AG322" s="11"/>
      <c r="AH322" s="11"/>
    </row>
    <row r="323" spans="13:34" s="9" customFormat="1" x14ac:dyDescent="0.25">
      <c r="M323" s="10"/>
      <c r="P323" s="10"/>
      <c r="W323" s="11"/>
      <c r="X323" s="12"/>
      <c r="Y323" s="12"/>
      <c r="Z323" s="15"/>
      <c r="AA323" s="15"/>
      <c r="AB323" s="11"/>
      <c r="AC323" s="11"/>
      <c r="AD323" s="11"/>
      <c r="AE323" s="11"/>
      <c r="AF323" s="11"/>
      <c r="AG323" s="11"/>
      <c r="AH323" s="11"/>
    </row>
    <row r="324" spans="13:34" s="9" customFormat="1" x14ac:dyDescent="0.25">
      <c r="M324" s="10"/>
      <c r="P324" s="10"/>
      <c r="W324" s="11"/>
      <c r="X324" s="12"/>
      <c r="Y324" s="12"/>
      <c r="Z324" s="15"/>
      <c r="AA324" s="15"/>
      <c r="AB324" s="11"/>
      <c r="AC324" s="11"/>
      <c r="AD324" s="11"/>
      <c r="AE324" s="11"/>
      <c r="AF324" s="11"/>
      <c r="AG324" s="11"/>
      <c r="AH324" s="11"/>
    </row>
    <row r="325" spans="13:34" s="9" customFormat="1" x14ac:dyDescent="0.25">
      <c r="M325" s="10"/>
      <c r="P325" s="10"/>
      <c r="W325" s="11"/>
      <c r="X325" s="12"/>
      <c r="Y325" s="12"/>
      <c r="Z325" s="15"/>
      <c r="AA325" s="15"/>
      <c r="AB325" s="11"/>
      <c r="AC325" s="11"/>
      <c r="AD325" s="11"/>
      <c r="AE325" s="11"/>
      <c r="AF325" s="11"/>
      <c r="AG325" s="11"/>
      <c r="AH325" s="11"/>
    </row>
    <row r="326" spans="13:34" s="9" customFormat="1" x14ac:dyDescent="0.25">
      <c r="M326" s="10"/>
      <c r="P326" s="10"/>
      <c r="W326" s="11"/>
      <c r="X326" s="12"/>
      <c r="Y326" s="12"/>
      <c r="Z326" s="15"/>
      <c r="AA326" s="15"/>
      <c r="AB326" s="11"/>
      <c r="AC326" s="11"/>
      <c r="AD326" s="11"/>
      <c r="AE326" s="11"/>
      <c r="AF326" s="11"/>
      <c r="AG326" s="11"/>
      <c r="AH326" s="11"/>
    </row>
    <row r="327" spans="13:34" s="9" customFormat="1" x14ac:dyDescent="0.25">
      <c r="M327" s="10"/>
      <c r="P327" s="10"/>
      <c r="W327" s="11"/>
      <c r="X327" s="12"/>
      <c r="Y327" s="12"/>
      <c r="Z327" s="15"/>
      <c r="AA327" s="15"/>
      <c r="AB327" s="11"/>
      <c r="AC327" s="11"/>
      <c r="AD327" s="11"/>
      <c r="AE327" s="11"/>
      <c r="AF327" s="11"/>
      <c r="AG327" s="11"/>
      <c r="AH327" s="11"/>
    </row>
    <row r="328" spans="13:34" s="9" customFormat="1" x14ac:dyDescent="0.25">
      <c r="M328" s="10"/>
      <c r="P328" s="10"/>
      <c r="W328" s="11"/>
      <c r="X328" s="12"/>
      <c r="Y328" s="12"/>
      <c r="Z328" s="15"/>
      <c r="AA328" s="15"/>
      <c r="AB328" s="11"/>
      <c r="AC328" s="11"/>
      <c r="AD328" s="11"/>
      <c r="AE328" s="11"/>
      <c r="AF328" s="11"/>
      <c r="AG328" s="11"/>
      <c r="AH328" s="11"/>
    </row>
    <row r="329" spans="13:34" s="9" customFormat="1" x14ac:dyDescent="0.25">
      <c r="M329" s="10"/>
      <c r="P329" s="10"/>
      <c r="W329" s="11"/>
      <c r="X329" s="12"/>
      <c r="Y329" s="12"/>
      <c r="Z329" s="15"/>
      <c r="AA329" s="15"/>
      <c r="AB329" s="11"/>
      <c r="AC329" s="11"/>
      <c r="AD329" s="11"/>
      <c r="AE329" s="11"/>
      <c r="AF329" s="11"/>
      <c r="AG329" s="11"/>
      <c r="AH329" s="11"/>
    </row>
    <row r="330" spans="13:34" s="9" customFormat="1" x14ac:dyDescent="0.25">
      <c r="M330" s="10"/>
      <c r="P330" s="10"/>
      <c r="W330" s="11"/>
      <c r="X330" s="12"/>
      <c r="Y330" s="12"/>
      <c r="Z330" s="15"/>
      <c r="AA330" s="15"/>
      <c r="AB330" s="11"/>
      <c r="AC330" s="11"/>
      <c r="AD330" s="11"/>
      <c r="AE330" s="11"/>
      <c r="AF330" s="11"/>
      <c r="AG330" s="11"/>
      <c r="AH330" s="11"/>
    </row>
    <row r="331" spans="13:34" s="9" customFormat="1" x14ac:dyDescent="0.25">
      <c r="M331" s="10"/>
      <c r="P331" s="10"/>
      <c r="W331" s="11"/>
      <c r="X331" s="12"/>
      <c r="Y331" s="12"/>
      <c r="Z331" s="15"/>
      <c r="AA331" s="15"/>
      <c r="AB331" s="11"/>
      <c r="AC331" s="11"/>
      <c r="AD331" s="11"/>
      <c r="AE331" s="11"/>
      <c r="AF331" s="11"/>
      <c r="AG331" s="11"/>
      <c r="AH331" s="11"/>
    </row>
    <row r="332" spans="13:34" s="9" customFormat="1" x14ac:dyDescent="0.25">
      <c r="M332" s="10"/>
      <c r="P332" s="10"/>
      <c r="W332" s="11"/>
      <c r="X332" s="12"/>
      <c r="Y332" s="12"/>
      <c r="Z332" s="15"/>
      <c r="AA332" s="15"/>
      <c r="AB332" s="11"/>
      <c r="AC332" s="11"/>
      <c r="AD332" s="11"/>
      <c r="AE332" s="11"/>
      <c r="AF332" s="11"/>
      <c r="AG332" s="11"/>
      <c r="AH332" s="11"/>
    </row>
    <row r="333" spans="13:34" s="9" customFormat="1" x14ac:dyDescent="0.25">
      <c r="M333" s="10"/>
      <c r="P333" s="10"/>
      <c r="W333" s="11"/>
      <c r="X333" s="12"/>
      <c r="Y333" s="12"/>
      <c r="Z333" s="15"/>
      <c r="AA333" s="15"/>
      <c r="AB333" s="11"/>
      <c r="AC333" s="11"/>
      <c r="AD333" s="11"/>
      <c r="AE333" s="11"/>
      <c r="AF333" s="11"/>
      <c r="AG333" s="11"/>
      <c r="AH333" s="11"/>
    </row>
    <row r="334" spans="13:34" s="9" customFormat="1" x14ac:dyDescent="0.25">
      <c r="M334" s="10"/>
      <c r="P334" s="10"/>
      <c r="W334" s="11"/>
      <c r="X334" s="12"/>
      <c r="Y334" s="12"/>
      <c r="Z334" s="15"/>
      <c r="AA334" s="15"/>
      <c r="AB334" s="11"/>
      <c r="AC334" s="11"/>
      <c r="AD334" s="11"/>
      <c r="AE334" s="11"/>
      <c r="AF334" s="11"/>
      <c r="AG334" s="11"/>
      <c r="AH334" s="11"/>
    </row>
    <row r="335" spans="13:34" s="9" customFormat="1" x14ac:dyDescent="0.25">
      <c r="M335" s="10"/>
      <c r="P335" s="10"/>
      <c r="W335" s="11"/>
      <c r="X335" s="12"/>
      <c r="Y335" s="12"/>
      <c r="Z335" s="15"/>
      <c r="AA335" s="15"/>
      <c r="AB335" s="11"/>
      <c r="AC335" s="11"/>
      <c r="AD335" s="11"/>
      <c r="AE335" s="11"/>
      <c r="AF335" s="11"/>
      <c r="AG335" s="11"/>
      <c r="AH335" s="11"/>
    </row>
    <row r="336" spans="13:34" s="9" customFormat="1" x14ac:dyDescent="0.25">
      <c r="M336" s="10"/>
      <c r="P336" s="10"/>
      <c r="W336" s="11"/>
      <c r="X336" s="12"/>
      <c r="Y336" s="12"/>
      <c r="Z336" s="15"/>
      <c r="AA336" s="15"/>
      <c r="AB336" s="11"/>
      <c r="AC336" s="11"/>
      <c r="AD336" s="11"/>
      <c r="AE336" s="11"/>
      <c r="AF336" s="11"/>
      <c r="AG336" s="11"/>
      <c r="AH336" s="11"/>
    </row>
    <row r="337" spans="13:34" s="9" customFormat="1" x14ac:dyDescent="0.25">
      <c r="M337" s="10"/>
      <c r="P337" s="10"/>
      <c r="W337" s="11"/>
      <c r="X337" s="12"/>
      <c r="Y337" s="12"/>
      <c r="Z337" s="15"/>
      <c r="AA337" s="15"/>
      <c r="AB337" s="11"/>
      <c r="AC337" s="11"/>
      <c r="AD337" s="11"/>
      <c r="AE337" s="11"/>
      <c r="AF337" s="11"/>
      <c r="AG337" s="11"/>
      <c r="AH337" s="11"/>
    </row>
    <row r="338" spans="13:34" s="9" customFormat="1" x14ac:dyDescent="0.25">
      <c r="M338" s="10"/>
      <c r="P338" s="10"/>
      <c r="W338" s="11"/>
      <c r="X338" s="12"/>
      <c r="Y338" s="12"/>
      <c r="Z338" s="15"/>
      <c r="AA338" s="15"/>
      <c r="AB338" s="11"/>
      <c r="AC338" s="11"/>
      <c r="AD338" s="11"/>
      <c r="AE338" s="11"/>
      <c r="AF338" s="11"/>
      <c r="AG338" s="11"/>
      <c r="AH338" s="11"/>
    </row>
    <row r="339" spans="13:34" s="9" customFormat="1" x14ac:dyDescent="0.25">
      <c r="M339" s="10"/>
      <c r="P339" s="10"/>
      <c r="W339" s="11"/>
      <c r="X339" s="12"/>
      <c r="Y339" s="12"/>
      <c r="Z339" s="15"/>
      <c r="AA339" s="15"/>
      <c r="AB339" s="11"/>
      <c r="AC339" s="11"/>
      <c r="AD339" s="11"/>
      <c r="AE339" s="11"/>
      <c r="AF339" s="11"/>
      <c r="AG339" s="11"/>
      <c r="AH339" s="11"/>
    </row>
    <row r="340" spans="13:34" s="9" customFormat="1" x14ac:dyDescent="0.25">
      <c r="M340" s="10"/>
      <c r="P340" s="10"/>
      <c r="W340" s="11"/>
      <c r="X340" s="12"/>
      <c r="Y340" s="12"/>
      <c r="Z340" s="15"/>
      <c r="AA340" s="15"/>
      <c r="AB340" s="11"/>
      <c r="AC340" s="11"/>
      <c r="AD340" s="11"/>
      <c r="AE340" s="11"/>
      <c r="AF340" s="11"/>
      <c r="AG340" s="11"/>
      <c r="AH340" s="11"/>
    </row>
    <row r="341" spans="13:34" s="9" customFormat="1" x14ac:dyDescent="0.25">
      <c r="M341" s="10"/>
      <c r="P341" s="10"/>
      <c r="W341" s="11"/>
      <c r="X341" s="12"/>
      <c r="Y341" s="12"/>
      <c r="Z341" s="15"/>
      <c r="AA341" s="15"/>
      <c r="AB341" s="11"/>
      <c r="AC341" s="11"/>
      <c r="AD341" s="11"/>
      <c r="AE341" s="11"/>
      <c r="AF341" s="11"/>
      <c r="AG341" s="11"/>
      <c r="AH341" s="11"/>
    </row>
    <row r="342" spans="13:34" s="9" customFormat="1" x14ac:dyDescent="0.25">
      <c r="M342" s="10"/>
      <c r="P342" s="10"/>
      <c r="W342" s="11"/>
      <c r="X342" s="12"/>
      <c r="Y342" s="12"/>
      <c r="Z342" s="15"/>
      <c r="AA342" s="15"/>
      <c r="AB342" s="11"/>
      <c r="AC342" s="11"/>
      <c r="AD342" s="11"/>
      <c r="AE342" s="11"/>
      <c r="AF342" s="11"/>
      <c r="AG342" s="11"/>
      <c r="AH342" s="11"/>
    </row>
    <row r="343" spans="13:34" s="9" customFormat="1" x14ac:dyDescent="0.25">
      <c r="M343" s="10"/>
      <c r="P343" s="10"/>
      <c r="W343" s="11"/>
      <c r="X343" s="12"/>
      <c r="Y343" s="12"/>
      <c r="Z343" s="15"/>
      <c r="AA343" s="15"/>
      <c r="AB343" s="11"/>
      <c r="AC343" s="11"/>
      <c r="AD343" s="11"/>
      <c r="AE343" s="11"/>
      <c r="AF343" s="11"/>
      <c r="AG343" s="11"/>
      <c r="AH343" s="11"/>
    </row>
    <row r="344" spans="13:34" s="9" customFormat="1" x14ac:dyDescent="0.25">
      <c r="M344" s="10"/>
      <c r="P344" s="10"/>
      <c r="W344" s="11"/>
      <c r="X344" s="12"/>
      <c r="Y344" s="12"/>
      <c r="Z344" s="15"/>
      <c r="AA344" s="15"/>
      <c r="AB344" s="11"/>
      <c r="AC344" s="11"/>
      <c r="AD344" s="11"/>
      <c r="AE344" s="11"/>
      <c r="AF344" s="11"/>
      <c r="AG344" s="11"/>
      <c r="AH344" s="11"/>
    </row>
    <row r="345" spans="13:34" s="9" customFormat="1" x14ac:dyDescent="0.25">
      <c r="M345" s="10"/>
      <c r="P345" s="10"/>
      <c r="W345" s="11"/>
      <c r="X345" s="12"/>
      <c r="Y345" s="12"/>
      <c r="Z345" s="15"/>
      <c r="AA345" s="15"/>
      <c r="AB345" s="11"/>
      <c r="AC345" s="11"/>
      <c r="AD345" s="11"/>
      <c r="AE345" s="11"/>
      <c r="AF345" s="11"/>
      <c r="AG345" s="11"/>
      <c r="AH345" s="11"/>
    </row>
    <row r="346" spans="13:34" s="9" customFormat="1" x14ac:dyDescent="0.25">
      <c r="M346" s="10"/>
      <c r="P346" s="10"/>
      <c r="W346" s="11"/>
      <c r="X346" s="12"/>
      <c r="Y346" s="12"/>
      <c r="Z346" s="15"/>
      <c r="AA346" s="15"/>
      <c r="AB346" s="11"/>
      <c r="AC346" s="11"/>
      <c r="AD346" s="11"/>
      <c r="AE346" s="11"/>
      <c r="AF346" s="11"/>
      <c r="AG346" s="11"/>
      <c r="AH346" s="11"/>
    </row>
    <row r="347" spans="13:34" s="9" customFormat="1" x14ac:dyDescent="0.25">
      <c r="M347" s="10"/>
      <c r="P347" s="10"/>
      <c r="W347" s="11"/>
      <c r="X347" s="12"/>
      <c r="Y347" s="12"/>
      <c r="Z347" s="15"/>
      <c r="AA347" s="15"/>
      <c r="AB347" s="11"/>
      <c r="AC347" s="11"/>
      <c r="AD347" s="11"/>
      <c r="AE347" s="11"/>
      <c r="AF347" s="11"/>
      <c r="AG347" s="11"/>
      <c r="AH347" s="11"/>
    </row>
    <row r="348" spans="13:34" s="9" customFormat="1" x14ac:dyDescent="0.25">
      <c r="M348" s="10"/>
      <c r="P348" s="10"/>
      <c r="W348" s="11"/>
      <c r="X348" s="12"/>
      <c r="Y348" s="12"/>
      <c r="Z348" s="15"/>
      <c r="AA348" s="15"/>
      <c r="AB348" s="11"/>
      <c r="AC348" s="11"/>
      <c r="AD348" s="11"/>
      <c r="AE348" s="11"/>
      <c r="AF348" s="11"/>
      <c r="AG348" s="11"/>
      <c r="AH348" s="11"/>
    </row>
    <row r="349" spans="13:34" s="9" customFormat="1" x14ac:dyDescent="0.25">
      <c r="M349" s="10"/>
      <c r="P349" s="10"/>
      <c r="W349" s="11"/>
      <c r="X349" s="12"/>
      <c r="Y349" s="12"/>
      <c r="Z349" s="15"/>
      <c r="AA349" s="15"/>
      <c r="AB349" s="11"/>
      <c r="AC349" s="11"/>
      <c r="AD349" s="11"/>
      <c r="AE349" s="11"/>
      <c r="AF349" s="11"/>
      <c r="AG349" s="11"/>
      <c r="AH349" s="11"/>
    </row>
    <row r="350" spans="13:34" s="9" customFormat="1" x14ac:dyDescent="0.25">
      <c r="M350" s="10"/>
      <c r="P350" s="10"/>
      <c r="W350" s="11"/>
      <c r="X350" s="12"/>
      <c r="Y350" s="12"/>
      <c r="Z350" s="15"/>
      <c r="AA350" s="15"/>
      <c r="AB350" s="11"/>
      <c r="AC350" s="11"/>
      <c r="AD350" s="11"/>
      <c r="AE350" s="11"/>
      <c r="AF350" s="11"/>
      <c r="AG350" s="11"/>
      <c r="AH350" s="11"/>
    </row>
    <row r="351" spans="13:34" s="9" customFormat="1" x14ac:dyDescent="0.25">
      <c r="M351" s="10"/>
      <c r="P351" s="10"/>
      <c r="W351" s="11"/>
      <c r="X351" s="12"/>
      <c r="Y351" s="12"/>
      <c r="Z351" s="15"/>
      <c r="AA351" s="15"/>
      <c r="AB351" s="11"/>
      <c r="AC351" s="11"/>
      <c r="AD351" s="11"/>
      <c r="AE351" s="11"/>
      <c r="AF351" s="11"/>
      <c r="AG351" s="11"/>
      <c r="AH351" s="11"/>
    </row>
    <row r="352" spans="13:34" s="9" customFormat="1" x14ac:dyDescent="0.25">
      <c r="M352" s="10"/>
      <c r="P352" s="10"/>
      <c r="W352" s="11"/>
      <c r="X352" s="12"/>
      <c r="Y352" s="12"/>
      <c r="Z352" s="15"/>
      <c r="AA352" s="15"/>
      <c r="AB352" s="11"/>
      <c r="AC352" s="11"/>
      <c r="AD352" s="11"/>
      <c r="AE352" s="11"/>
      <c r="AF352" s="11"/>
      <c r="AG352" s="11"/>
      <c r="AH352" s="11"/>
    </row>
    <row r="353" spans="13:34" s="9" customFormat="1" x14ac:dyDescent="0.25">
      <c r="M353" s="10"/>
      <c r="P353" s="10"/>
      <c r="W353" s="11"/>
      <c r="X353" s="12"/>
      <c r="Y353" s="12"/>
      <c r="Z353" s="15"/>
      <c r="AA353" s="15"/>
      <c r="AB353" s="11"/>
      <c r="AC353" s="11"/>
      <c r="AD353" s="11"/>
      <c r="AE353" s="11"/>
      <c r="AF353" s="11"/>
      <c r="AG353" s="11"/>
      <c r="AH353" s="11"/>
    </row>
    <row r="354" spans="13:34" s="9" customFormat="1" x14ac:dyDescent="0.25">
      <c r="M354" s="10"/>
      <c r="P354" s="10"/>
      <c r="W354" s="11"/>
      <c r="X354" s="12"/>
      <c r="Y354" s="12"/>
      <c r="Z354" s="15"/>
      <c r="AA354" s="15"/>
      <c r="AB354" s="11"/>
      <c r="AC354" s="11"/>
      <c r="AD354" s="11"/>
      <c r="AE354" s="11"/>
      <c r="AF354" s="11"/>
      <c r="AG354" s="11"/>
      <c r="AH354" s="11"/>
    </row>
    <row r="355" spans="13:34" s="9" customFormat="1" x14ac:dyDescent="0.25">
      <c r="M355" s="10"/>
      <c r="P355" s="10"/>
      <c r="W355" s="11"/>
      <c r="X355" s="12"/>
      <c r="Y355" s="12"/>
      <c r="Z355" s="15"/>
      <c r="AA355" s="15"/>
      <c r="AB355" s="11"/>
      <c r="AC355" s="11"/>
      <c r="AD355" s="11"/>
      <c r="AE355" s="11"/>
      <c r="AF355" s="11"/>
      <c r="AG355" s="11"/>
      <c r="AH355" s="11"/>
    </row>
    <row r="356" spans="13:34" s="9" customFormat="1" x14ac:dyDescent="0.25">
      <c r="M356" s="10"/>
      <c r="P356" s="10"/>
      <c r="W356" s="11"/>
      <c r="X356" s="12"/>
      <c r="Y356" s="12"/>
      <c r="Z356" s="15"/>
      <c r="AA356" s="15"/>
      <c r="AB356" s="11"/>
      <c r="AC356" s="11"/>
      <c r="AD356" s="11"/>
      <c r="AE356" s="11"/>
      <c r="AF356" s="11"/>
      <c r="AG356" s="11"/>
      <c r="AH356" s="11"/>
    </row>
    <row r="357" spans="13:34" s="9" customFormat="1" x14ac:dyDescent="0.25">
      <c r="M357" s="10"/>
      <c r="P357" s="10"/>
      <c r="W357" s="11"/>
      <c r="X357" s="12"/>
      <c r="Y357" s="12"/>
      <c r="Z357" s="15"/>
      <c r="AA357" s="15"/>
      <c r="AB357" s="11"/>
      <c r="AC357" s="11"/>
      <c r="AD357" s="11"/>
      <c r="AE357" s="11"/>
      <c r="AF357" s="11"/>
      <c r="AG357" s="11"/>
      <c r="AH357" s="11"/>
    </row>
    <row r="358" spans="13:34" s="9" customFormat="1" x14ac:dyDescent="0.25">
      <c r="M358" s="10"/>
      <c r="P358" s="10"/>
      <c r="W358" s="11"/>
      <c r="X358" s="12"/>
      <c r="Y358" s="12"/>
      <c r="Z358" s="15"/>
      <c r="AA358" s="15"/>
      <c r="AB358" s="11"/>
      <c r="AC358" s="11"/>
      <c r="AD358" s="11"/>
      <c r="AE358" s="11"/>
      <c r="AF358" s="11"/>
      <c r="AG358" s="11"/>
      <c r="AH358" s="11"/>
    </row>
  </sheetData>
  <sortState ref="A2:AC329">
    <sortCondition ref="A2:A329"/>
  </sortState>
  <mergeCells count="5">
    <mergeCell ref="B1:H1"/>
    <mergeCell ref="I1:P1"/>
    <mergeCell ref="Q1:V1"/>
    <mergeCell ref="W1:Y1"/>
    <mergeCell ref="Z1:AB1"/>
  </mergeCells>
  <hyperlinks>
    <hyperlink ref="F115" r:id="rId1"/>
    <hyperlink ref="D115" r:id="rId2"/>
    <hyperlink ref="F13" r:id="rId3"/>
    <hyperlink ref="G13" r:id="rId4"/>
    <hyperlink ref="F14" r:id="rId5"/>
    <hyperlink ref="G14" r:id="rId6"/>
    <hyperlink ref="F116" r:id="rId7"/>
    <hyperlink ref="F117" r:id="rId8"/>
    <hyperlink ref="F118" r:id="rId9"/>
    <hyperlink ref="D116" r:id="rId10"/>
    <hyperlink ref="D117" r:id="rId11"/>
    <hyperlink ref="D118" r:id="rId12"/>
    <hyperlink ref="F15" r:id="rId13"/>
    <hyperlink ref="F16" r:id="rId14"/>
    <hyperlink ref="F17" r:id="rId15"/>
    <hyperlink ref="F18" r:id="rId16"/>
    <hyperlink ref="G15" r:id="rId17"/>
    <hyperlink ref="G16" r:id="rId18"/>
    <hyperlink ref="G17" r:id="rId19"/>
    <hyperlink ref="G18" r:id="rId20"/>
    <hyperlink ref="F275" r:id="rId21"/>
    <hyperlink ref="F32" r:id="rId22"/>
    <hyperlink ref="F33" r:id="rId23"/>
    <hyperlink ref="G33" r:id="rId24"/>
    <hyperlink ref="F34" r:id="rId25"/>
    <hyperlink ref="F35" r:id="rId26"/>
    <hyperlink ref="F36" r:id="rId27"/>
    <hyperlink ref="F37" r:id="rId28"/>
    <hyperlink ref="F38" r:id="rId29"/>
    <hyperlink ref="G34" r:id="rId30"/>
    <hyperlink ref="G35" r:id="rId31"/>
    <hyperlink ref="G36" r:id="rId32"/>
    <hyperlink ref="G37" r:id="rId33"/>
    <hyperlink ref="G38" r:id="rId34"/>
    <hyperlink ref="F276" r:id="rId35"/>
    <hyperlink ref="F277" r:id="rId36"/>
    <hyperlink ref="F278" r:id="rId37"/>
    <hyperlink ref="F279" r:id="rId38"/>
    <hyperlink ref="F280" r:id="rId39"/>
    <hyperlink ref="G275" r:id="rId40"/>
    <hyperlink ref="F44" r:id="rId41"/>
    <hyperlink ref="G44" r:id="rId42"/>
    <hyperlink ref="F45" r:id="rId43"/>
    <hyperlink ref="F46" r:id="rId44"/>
    <hyperlink ref="F47" r:id="rId45"/>
    <hyperlink ref="G45" r:id="rId46"/>
    <hyperlink ref="G46" r:id="rId47"/>
    <hyperlink ref="G47" r:id="rId48"/>
    <hyperlink ref="F48" r:id="rId49"/>
    <hyperlink ref="G48" r:id="rId50"/>
    <hyperlink ref="F49" r:id="rId51"/>
    <hyperlink ref="G49" r:id="rId52"/>
    <hyperlink ref="F50" r:id="rId53"/>
    <hyperlink ref="G50" r:id="rId54"/>
    <hyperlink ref="F314" r:id="rId55"/>
    <hyperlink ref="G314" r:id="rId56"/>
    <hyperlink ref="F51" r:id="rId57"/>
    <hyperlink ref="G51" r:id="rId58"/>
    <hyperlink ref="F52" r:id="rId59"/>
    <hyperlink ref="G52" r:id="rId60"/>
    <hyperlink ref="F53" r:id="rId61"/>
    <hyperlink ref="G53" r:id="rId62"/>
    <hyperlink ref="F54" r:id="rId63"/>
    <hyperlink ref="G54" r:id="rId64"/>
    <hyperlink ref="F55" r:id="rId65"/>
    <hyperlink ref="G55" r:id="rId66"/>
    <hyperlink ref="F56" r:id="rId67"/>
    <hyperlink ref="G56" r:id="rId68"/>
    <hyperlink ref="F57" r:id="rId69"/>
    <hyperlink ref="G57" r:id="rId70"/>
    <hyperlink ref="F58" r:id="rId71"/>
    <hyperlink ref="F59" r:id="rId72"/>
    <hyperlink ref="F60" r:id="rId73"/>
    <hyperlink ref="F61" r:id="rId74"/>
    <hyperlink ref="G58" r:id="rId75"/>
    <hyperlink ref="G59" r:id="rId76"/>
    <hyperlink ref="G60" r:id="rId77"/>
    <hyperlink ref="G61" r:id="rId78"/>
    <hyperlink ref="F64" r:id="rId79"/>
    <hyperlink ref="G64" r:id="rId80"/>
    <hyperlink ref="F65" r:id="rId81"/>
    <hyperlink ref="F66" r:id="rId82"/>
    <hyperlink ref="G65" r:id="rId83"/>
    <hyperlink ref="G66" r:id="rId84"/>
    <hyperlink ref="F67" r:id="rId85"/>
    <hyperlink ref="G67" r:id="rId86"/>
    <hyperlink ref="F68" r:id="rId87"/>
    <hyperlink ref="F69" r:id="rId88"/>
    <hyperlink ref="G68" r:id="rId89"/>
    <hyperlink ref="G69" r:id="rId90"/>
    <hyperlink ref="G70" r:id="rId91"/>
    <hyperlink ref="F87" r:id="rId92"/>
    <hyperlink ref="G87" r:id="rId93"/>
    <hyperlink ref="F71" r:id="rId94"/>
    <hyperlink ref="G71" r:id="rId95"/>
    <hyperlink ref="F73" r:id="rId96"/>
    <hyperlink ref="G73" r:id="rId97"/>
    <hyperlink ref="F72" r:id="rId98"/>
    <hyperlink ref="G72" r:id="rId99"/>
    <hyperlink ref="F74" r:id="rId100"/>
    <hyperlink ref="F75" r:id="rId101"/>
    <hyperlink ref="G74" r:id="rId102"/>
    <hyperlink ref="G75" r:id="rId103"/>
    <hyperlink ref="F77" r:id="rId104"/>
    <hyperlink ref="G77" r:id="rId105"/>
    <hyperlink ref="F78" r:id="rId106"/>
    <hyperlink ref="G78" r:id="rId107"/>
    <hyperlink ref="F79" r:id="rId108"/>
    <hyperlink ref="F80" r:id="rId109"/>
    <hyperlink ref="F81" r:id="rId110"/>
    <hyperlink ref="F82" r:id="rId111"/>
    <hyperlink ref="F83" r:id="rId112"/>
    <hyperlink ref="G79" r:id="rId113"/>
    <hyperlink ref="G80" r:id="rId114"/>
    <hyperlink ref="G81" r:id="rId115"/>
    <hyperlink ref="G82" r:id="rId116"/>
    <hyperlink ref="G83" r:id="rId117"/>
    <hyperlink ref="F88" r:id="rId118"/>
    <hyperlink ref="F89" r:id="rId119"/>
    <hyperlink ref="G88" r:id="rId120"/>
    <hyperlink ref="G89" r:id="rId121"/>
    <hyperlink ref="F90" r:id="rId122"/>
    <hyperlink ref="G90" r:id="rId123"/>
    <hyperlink ref="F42" r:id="rId124"/>
    <hyperlink ref="G42" r:id="rId125"/>
    <hyperlink ref="F91" r:id="rId126"/>
    <hyperlink ref="G91" r:id="rId127"/>
    <hyperlink ref="F92" r:id="rId128"/>
    <hyperlink ref="G92" r:id="rId129"/>
    <hyperlink ref="F94" r:id="rId130"/>
    <hyperlink ref="G94" r:id="rId131"/>
    <hyperlink ref="F95" r:id="rId132"/>
    <hyperlink ref="F96" r:id="rId133"/>
    <hyperlink ref="F97" r:id="rId134"/>
    <hyperlink ref="G95" r:id="rId135"/>
    <hyperlink ref="G96" r:id="rId136"/>
    <hyperlink ref="G97" r:id="rId137"/>
    <hyperlink ref="F98" r:id="rId138"/>
    <hyperlink ref="G98" r:id="rId139"/>
    <hyperlink ref="F99" r:id="rId140"/>
    <hyperlink ref="G99" r:id="rId141"/>
    <hyperlink ref="F100" r:id="rId142"/>
    <hyperlink ref="G100" r:id="rId143"/>
    <hyperlink ref="F101" r:id="rId144"/>
    <hyperlink ref="G101" r:id="rId145"/>
    <hyperlink ref="F106" r:id="rId146"/>
    <hyperlink ref="G106" r:id="rId147"/>
    <hyperlink ref="F107" r:id="rId148"/>
    <hyperlink ref="G107" r:id="rId149"/>
    <hyperlink ref="F108" r:id="rId150"/>
    <hyperlink ref="G108" r:id="rId151"/>
    <hyperlink ref="F112" r:id="rId152"/>
    <hyperlink ref="G112" r:id="rId153"/>
    <hyperlink ref="F113" r:id="rId154"/>
    <hyperlink ref="F114" r:id="rId155"/>
    <hyperlink ref="G113" r:id="rId156"/>
    <hyperlink ref="G114" r:id="rId157"/>
    <hyperlink ref="F119" r:id="rId158"/>
    <hyperlink ref="G119" r:id="rId159"/>
    <hyperlink ref="F120" r:id="rId160"/>
    <hyperlink ref="G120" r:id="rId161"/>
    <hyperlink ref="F121" r:id="rId162"/>
    <hyperlink ref="G121" r:id="rId163"/>
    <hyperlink ref="F122" r:id="rId164"/>
    <hyperlink ref="G122" r:id="rId165"/>
    <hyperlink ref="F123" r:id="rId166"/>
    <hyperlink ref="G123" r:id="rId167"/>
    <hyperlink ref="F127" r:id="rId168"/>
    <hyperlink ref="G127" r:id="rId169"/>
    <hyperlink ref="F128" r:id="rId170"/>
    <hyperlink ref="F129" r:id="rId171"/>
    <hyperlink ref="F130" r:id="rId172"/>
    <hyperlink ref="F131" r:id="rId173"/>
    <hyperlink ref="G128" r:id="rId174"/>
    <hyperlink ref="G129" r:id="rId175"/>
    <hyperlink ref="G130" r:id="rId176"/>
    <hyperlink ref="G131" r:id="rId177"/>
    <hyperlink ref="F132" r:id="rId178"/>
    <hyperlink ref="G132" r:id="rId179"/>
    <hyperlink ref="F133" r:id="rId180"/>
    <hyperlink ref="G133" r:id="rId181"/>
    <hyperlink ref="F134" r:id="rId182"/>
    <hyperlink ref="G134" r:id="rId183"/>
    <hyperlink ref="F135" r:id="rId184"/>
    <hyperlink ref="G135" r:id="rId185"/>
    <hyperlink ref="F138" r:id="rId186"/>
    <hyperlink ref="G138" r:id="rId187"/>
    <hyperlink ref="F139" r:id="rId188"/>
    <hyperlink ref="F140" r:id="rId189"/>
    <hyperlink ref="F141" r:id="rId190"/>
    <hyperlink ref="F142" r:id="rId191"/>
    <hyperlink ref="F143" r:id="rId192"/>
    <hyperlink ref="G139" r:id="rId193"/>
    <hyperlink ref="G140" r:id="rId194"/>
    <hyperlink ref="G141" r:id="rId195"/>
    <hyperlink ref="G142" r:id="rId196"/>
    <hyperlink ref="G143" r:id="rId197"/>
    <hyperlink ref="F144" r:id="rId198"/>
    <hyperlink ref="G144" r:id="rId199"/>
    <hyperlink ref="F145" r:id="rId200"/>
    <hyperlink ref="G145" r:id="rId201"/>
    <hyperlink ref="F148" r:id="rId202"/>
    <hyperlink ref="G148" r:id="rId203"/>
    <hyperlink ref="F149" r:id="rId204"/>
    <hyperlink ref="G149" r:id="rId205"/>
    <hyperlink ref="F150" r:id="rId206"/>
    <hyperlink ref="G150" r:id="rId207"/>
    <hyperlink ref="F151" r:id="rId208"/>
    <hyperlink ref="G151" r:id="rId209"/>
    <hyperlink ref="F152" r:id="rId210"/>
    <hyperlink ref="G152" r:id="rId211"/>
    <hyperlink ref="G109" r:id="rId212"/>
    <hyperlink ref="F109" r:id="rId213"/>
    <hyperlink ref="G110" r:id="rId214"/>
    <hyperlink ref="G111" r:id="rId215"/>
    <hyperlink ref="F110" r:id="rId216"/>
    <hyperlink ref="F111" r:id="rId217"/>
    <hyperlink ref="F300" r:id="rId218"/>
    <hyperlink ref="G300" r:id="rId219"/>
    <hyperlink ref="F301" r:id="rId220"/>
    <hyperlink ref="G301" r:id="rId221"/>
    <hyperlink ref="F302" r:id="rId222"/>
    <hyperlink ref="G302" r:id="rId223"/>
    <hyperlink ref="F155" r:id="rId224"/>
    <hyperlink ref="G155" r:id="rId225"/>
    <hyperlink ref="F161" r:id="rId226"/>
    <hyperlink ref="G161" r:id="rId227"/>
    <hyperlink ref="F156" r:id="rId228"/>
    <hyperlink ref="F157" r:id="rId229"/>
    <hyperlink ref="G156" r:id="rId230"/>
    <hyperlink ref="G157" r:id="rId231"/>
    <hyperlink ref="F167" r:id="rId232"/>
    <hyperlink ref="G167" r:id="rId233"/>
    <hyperlink ref="F169" r:id="rId234"/>
    <hyperlink ref="G169" r:id="rId235"/>
    <hyperlink ref="G171" r:id="rId236"/>
    <hyperlink ref="F171" r:id="rId237"/>
    <hyperlink ref="F170" r:id="rId238"/>
    <hyperlink ref="G170" r:id="rId239"/>
    <hyperlink ref="G172" r:id="rId240"/>
    <hyperlink ref="F172" r:id="rId241"/>
    <hyperlink ref="F173" r:id="rId242"/>
    <hyperlink ref="G173" r:id="rId243"/>
    <hyperlink ref="F174" r:id="rId244"/>
    <hyperlink ref="G174" r:id="rId245"/>
    <hyperlink ref="F175" r:id="rId246"/>
    <hyperlink ref="G175" r:id="rId247"/>
    <hyperlink ref="F176" r:id="rId248"/>
    <hyperlink ref="G176" r:id="rId249"/>
    <hyperlink ref="F177" r:id="rId250"/>
    <hyperlink ref="G177" r:id="rId251"/>
    <hyperlink ref="F178" r:id="rId252"/>
    <hyperlink ref="G178" r:id="rId253"/>
    <hyperlink ref="F183" r:id="rId254"/>
    <hyperlink ref="G183" r:id="rId255"/>
    <hyperlink ref="G186" r:id="rId256"/>
    <hyperlink ref="G187" r:id="rId257"/>
    <hyperlink ref="G188" r:id="rId258"/>
    <hyperlink ref="G189" r:id="rId259"/>
    <hyperlink ref="G190" r:id="rId260"/>
    <hyperlink ref="G191" r:id="rId261"/>
    <hyperlink ref="G192" r:id="rId262"/>
    <hyperlink ref="G193" r:id="rId263"/>
    <hyperlink ref="G194" r:id="rId264"/>
    <hyperlink ref="G195" r:id="rId265"/>
    <hyperlink ref="F281" r:id="rId266"/>
    <hyperlink ref="G281" r:id="rId267"/>
    <hyperlink ref="F282" r:id="rId268"/>
    <hyperlink ref="F283" r:id="rId269"/>
    <hyperlink ref="F284" r:id="rId270"/>
    <hyperlink ref="F285" r:id="rId271"/>
    <hyperlink ref="F286" r:id="rId272"/>
    <hyperlink ref="F287" r:id="rId273"/>
    <hyperlink ref="F288" r:id="rId274"/>
    <hyperlink ref="F289" r:id="rId275"/>
    <hyperlink ref="F290" r:id="rId276"/>
    <hyperlink ref="F291" r:id="rId277"/>
    <hyperlink ref="G282" r:id="rId278"/>
    <hyperlink ref="G283" r:id="rId279"/>
    <hyperlink ref="G284" r:id="rId280"/>
    <hyperlink ref="G285" r:id="rId281"/>
    <hyperlink ref="G286" r:id="rId282"/>
    <hyperlink ref="G287" r:id="rId283"/>
    <hyperlink ref="G288" r:id="rId284"/>
    <hyperlink ref="G289" r:id="rId285"/>
    <hyperlink ref="G290" r:id="rId286"/>
    <hyperlink ref="G291" r:id="rId287"/>
    <hyperlink ref="F292" r:id="rId288"/>
    <hyperlink ref="G292" r:id="rId289"/>
    <hyperlink ref="F293" r:id="rId290"/>
    <hyperlink ref="F294" r:id="rId291"/>
    <hyperlink ref="G293" r:id="rId292"/>
    <hyperlink ref="G294" r:id="rId293"/>
    <hyperlink ref="F199" r:id="rId294"/>
    <hyperlink ref="G199" r:id="rId295"/>
    <hyperlink ref="F223" r:id="rId296"/>
    <hyperlink ref="G223" r:id="rId297"/>
    <hyperlink ref="F224" r:id="rId298"/>
    <hyperlink ref="F225" r:id="rId299"/>
    <hyperlink ref="F226" r:id="rId300"/>
    <hyperlink ref="F227" r:id="rId301"/>
    <hyperlink ref="G224" r:id="rId302"/>
    <hyperlink ref="G225" r:id="rId303"/>
    <hyperlink ref="G226" r:id="rId304"/>
    <hyperlink ref="G227" r:id="rId305"/>
    <hyperlink ref="F230" r:id="rId306"/>
    <hyperlink ref="G230" r:id="rId307"/>
    <hyperlink ref="F231" r:id="rId308"/>
    <hyperlink ref="G231" r:id="rId309"/>
    <hyperlink ref="F234" r:id="rId310"/>
    <hyperlink ref="G234" r:id="rId311"/>
    <hyperlink ref="F235" r:id="rId312"/>
    <hyperlink ref="G235" r:id="rId313"/>
    <hyperlink ref="F236" r:id="rId314"/>
    <hyperlink ref="G236" r:id="rId315"/>
    <hyperlink ref="F237" r:id="rId316"/>
    <hyperlink ref="G237" r:id="rId317"/>
    <hyperlink ref="F238" r:id="rId318"/>
    <hyperlink ref="G238" r:id="rId319"/>
    <hyperlink ref="F200" r:id="rId320"/>
    <hyperlink ref="G200" r:id="rId321"/>
    <hyperlink ref="F201" r:id="rId322"/>
    <hyperlink ref="F202" r:id="rId323"/>
    <hyperlink ref="F203" r:id="rId324"/>
    <hyperlink ref="F204" r:id="rId325"/>
    <hyperlink ref="F205" r:id="rId326"/>
    <hyperlink ref="F206" r:id="rId327"/>
    <hyperlink ref="F207" r:id="rId328"/>
    <hyperlink ref="F208" r:id="rId329"/>
    <hyperlink ref="F209" r:id="rId330"/>
    <hyperlink ref="F210" r:id="rId331"/>
    <hyperlink ref="F211" r:id="rId332"/>
    <hyperlink ref="F212" r:id="rId333"/>
    <hyperlink ref="F213" r:id="rId334"/>
    <hyperlink ref="F214" r:id="rId335"/>
    <hyperlink ref="F215" r:id="rId336"/>
    <hyperlink ref="F216" r:id="rId337"/>
    <hyperlink ref="F217" r:id="rId338"/>
    <hyperlink ref="F218" r:id="rId339"/>
    <hyperlink ref="F219" r:id="rId340"/>
    <hyperlink ref="G201" r:id="rId341"/>
    <hyperlink ref="G202" r:id="rId342"/>
    <hyperlink ref="G203" r:id="rId343"/>
    <hyperlink ref="G204" r:id="rId344"/>
    <hyperlink ref="G205" r:id="rId345"/>
    <hyperlink ref="G206" r:id="rId346"/>
    <hyperlink ref="G207" r:id="rId347"/>
    <hyperlink ref="G208" r:id="rId348"/>
    <hyperlink ref="G209" r:id="rId349"/>
    <hyperlink ref="G210" r:id="rId350"/>
    <hyperlink ref="G211" r:id="rId351"/>
    <hyperlink ref="G212" r:id="rId352"/>
    <hyperlink ref="G213" r:id="rId353"/>
    <hyperlink ref="G214" r:id="rId354"/>
    <hyperlink ref="G215" r:id="rId355"/>
    <hyperlink ref="G216" r:id="rId356"/>
    <hyperlink ref="G217" r:id="rId357"/>
    <hyperlink ref="G218" r:id="rId358"/>
    <hyperlink ref="G219" r:id="rId359"/>
    <hyperlink ref="F220" r:id="rId360"/>
    <hyperlink ref="F221" r:id="rId361"/>
    <hyperlink ref="F222" r:id="rId362"/>
    <hyperlink ref="G220" r:id="rId363"/>
    <hyperlink ref="G221" r:id="rId364"/>
    <hyperlink ref="G222" r:id="rId365"/>
    <hyperlink ref="F248" r:id="rId366"/>
    <hyperlink ref="G248" r:id="rId367"/>
    <hyperlink ref="F253" r:id="rId368"/>
    <hyperlink ref="G253" r:id="rId369"/>
    <hyperlink ref="F254" r:id="rId370"/>
    <hyperlink ref="G254" r:id="rId371"/>
    <hyperlink ref="F255" r:id="rId372"/>
    <hyperlink ref="G255" r:id="rId373"/>
    <hyperlink ref="F298" r:id="rId374"/>
    <hyperlink ref="G298" r:id="rId375"/>
    <hyperlink ref="G312" r:id="rId376"/>
    <hyperlink ref="F26" r:id="rId377"/>
    <hyperlink ref="G26" r:id="rId378"/>
    <hyperlink ref="F28" r:id="rId379"/>
    <hyperlink ref="G28" r:id="rId380"/>
    <hyperlink ref="F147" r:id="rId381"/>
    <hyperlink ref="G147" r:id="rId382"/>
    <hyperlink ref="F103" r:id="rId383"/>
    <hyperlink ref="F104" r:id="rId384"/>
    <hyperlink ref="F105" r:id="rId385"/>
    <hyperlink ref="G84" r:id="rId386"/>
    <hyperlink ref="G105" r:id="rId387"/>
    <hyperlink ref="G104" r:id="rId388"/>
    <hyperlink ref="G103" r:id="rId389"/>
    <hyperlink ref="F84" r:id="rId390"/>
    <hyperlink ref="G85" r:id="rId391"/>
    <hyperlink ref="G86" r:id="rId392"/>
    <hyperlink ref="F85" r:id="rId393"/>
    <hyperlink ref="F86" r:id="rId394"/>
    <hyperlink ref="F124" r:id="rId395"/>
    <hyperlink ref="G124" r:id="rId396"/>
    <hyperlink ref="F125" r:id="rId397"/>
    <hyperlink ref="F126" r:id="rId398"/>
    <hyperlink ref="G125" r:id="rId399"/>
    <hyperlink ref="G126" r:id="rId400"/>
    <hyperlink ref="G196" r:id="rId401"/>
    <hyperlink ref="F196" r:id="rId402"/>
    <hyperlink ref="G197" r:id="rId403"/>
    <hyperlink ref="F197" r:id="rId404"/>
    <hyperlink ref="G299" r:id="rId405"/>
    <hyperlink ref="F299" r:id="rId406"/>
    <hyperlink ref="F228" r:id="rId407"/>
    <hyperlink ref="G228" r:id="rId408"/>
    <hyperlink ref="F229" r:id="rId409"/>
    <hyperlink ref="G229" r:id="rId410"/>
    <hyperlink ref="F136" r:id="rId411"/>
    <hyperlink ref="G136" r:id="rId412"/>
    <hyperlink ref="F137" r:id="rId413"/>
    <hyperlink ref="G137" r:id="rId414"/>
    <hyperlink ref="F274" r:id="rId415"/>
    <hyperlink ref="G274" r:id="rId416"/>
    <hyperlink ref="F93" r:id="rId417"/>
    <hyperlink ref="G93" r:id="rId418"/>
    <hyperlink ref="F297" r:id="rId419"/>
    <hyperlink ref="G297" r:id="rId420"/>
    <hyperlink ref="F153" r:id="rId421"/>
    <hyperlink ref="G153" r:id="rId422"/>
    <hyperlink ref="F154" r:id="rId423"/>
    <hyperlink ref="G154" r:id="rId424"/>
    <hyperlink ref="F198" r:id="rId425"/>
    <hyperlink ref="G198" r:id="rId426"/>
    <hyperlink ref="F295" r:id="rId427"/>
    <hyperlink ref="G295" r:id="rId428"/>
    <hyperlink ref="F296" r:id="rId429"/>
    <hyperlink ref="G296" r:id="rId430"/>
    <hyperlink ref="F162" r:id="rId431"/>
    <hyperlink ref="G162" r:id="rId432"/>
    <hyperlink ref="F163" r:id="rId433"/>
    <hyperlink ref="G163" r:id="rId434"/>
    <hyperlink ref="F19" r:id="rId435"/>
    <hyperlink ref="G19" r:id="rId436"/>
    <hyperlink ref="F20" r:id="rId437"/>
    <hyperlink ref="F21" r:id="rId438"/>
    <hyperlink ref="F22" r:id="rId439"/>
    <hyperlink ref="G20" r:id="rId440"/>
    <hyperlink ref="G21" r:id="rId441"/>
    <hyperlink ref="G22" r:id="rId442"/>
    <hyperlink ref="F247" r:id="rId443"/>
    <hyperlink ref="G247" r:id="rId444"/>
    <hyperlink ref="F43" r:id="rId445"/>
    <hyperlink ref="G43" r:id="rId446"/>
    <hyperlink ref="G184" r:id="rId447"/>
    <hyperlink ref="G185" r:id="rId448"/>
    <hyperlink ref="G179" r:id="rId449"/>
    <hyperlink ref="F179" r:id="rId450"/>
    <hyperlink ref="G180" r:id="rId451"/>
    <hyperlink ref="G181" r:id="rId452"/>
    <hyperlink ref="G182" r:id="rId453"/>
    <hyperlink ref="F180" r:id="rId454"/>
    <hyperlink ref="F181" r:id="rId455"/>
    <hyperlink ref="F182" r:id="rId456"/>
    <hyperlink ref="G29" r:id="rId457"/>
    <hyperlink ref="G30" r:id="rId458"/>
    <hyperlink ref="G31" r:id="rId459"/>
    <hyperlink ref="G40" r:id="rId460"/>
    <hyperlink ref="F40" r:id="rId461"/>
    <hyperlink ref="G41" r:id="rId462"/>
    <hyperlink ref="F41" r:id="rId463"/>
    <hyperlink ref="F23" r:id="rId464"/>
    <hyperlink ref="G23" r:id="rId465"/>
    <hyperlink ref="F24" r:id="rId466"/>
    <hyperlink ref="F25" r:id="rId467"/>
    <hyperlink ref="G24" r:id="rId468"/>
    <hyperlink ref="G25" r:id="rId469"/>
    <hyperlink ref="G249" r:id="rId470"/>
    <hyperlink ref="G250" r:id="rId471"/>
    <hyperlink ref="G251" r:id="rId472"/>
    <hyperlink ref="G252" r:id="rId473"/>
    <hyperlink ref="F239" r:id="rId474"/>
    <hyperlink ref="G239" r:id="rId475"/>
    <hyperlink ref="G158" r:id="rId476"/>
    <hyperlink ref="G159" r:id="rId477"/>
    <hyperlink ref="G160" r:id="rId478"/>
    <hyperlink ref="G62" r:id="rId479"/>
    <hyperlink ref="G63" r:id="rId480"/>
    <hyperlink ref="G164" r:id="rId481"/>
    <hyperlink ref="G165" r:id="rId482"/>
    <hyperlink ref="G166" r:id="rId483"/>
    <hyperlink ref="G263" r:id="rId484"/>
    <hyperlink ref="F262" r:id="rId485"/>
    <hyperlink ref="G262" r:id="rId486"/>
    <hyperlink ref="G146" r:id="rId487"/>
    <hyperlink ref="G39" r:id="rId488"/>
    <hyperlink ref="F39" r:id="rId489"/>
    <hyperlink ref="G3" r:id="rId490"/>
    <hyperlink ref="F3" r:id="rId491"/>
    <hyperlink ref="G4" r:id="rId492"/>
    <hyperlink ref="G5" r:id="rId493"/>
    <hyperlink ref="G6" r:id="rId494"/>
    <hyperlink ref="G7" r:id="rId495"/>
    <hyperlink ref="G8" r:id="rId496"/>
    <hyperlink ref="G9" r:id="rId497"/>
    <hyperlink ref="G10" r:id="rId498"/>
    <hyperlink ref="G11" r:id="rId499"/>
    <hyperlink ref="G12" r:id="rId500"/>
    <hyperlink ref="F4" r:id="rId501"/>
    <hyperlink ref="F5" r:id="rId502"/>
    <hyperlink ref="F6" r:id="rId503"/>
    <hyperlink ref="F7" r:id="rId504"/>
    <hyperlink ref="F8" r:id="rId505"/>
    <hyperlink ref="F9" r:id="rId506"/>
    <hyperlink ref="F10" r:id="rId507"/>
    <hyperlink ref="F11" r:id="rId508"/>
    <hyperlink ref="F12" r:id="rId509"/>
    <hyperlink ref="F256" r:id="rId510"/>
    <hyperlink ref="G256" r:id="rId511"/>
    <hyperlink ref="F257" r:id="rId512"/>
    <hyperlink ref="G257" r:id="rId513"/>
    <hyperlink ref="F232" r:id="rId514"/>
    <hyperlink ref="G232" r:id="rId515"/>
    <hyperlink ref="F233" r:id="rId516"/>
    <hyperlink ref="G233" r:id="rId517"/>
    <hyperlink ref="G168" r:id="rId518"/>
    <hyperlink ref="F168" r:id="rId519"/>
    <hyperlink ref="F240" r:id="rId520"/>
    <hyperlink ref="G240" r:id="rId521"/>
    <hyperlink ref="F241" r:id="rId522"/>
    <hyperlink ref="F242" r:id="rId523"/>
    <hyperlink ref="F243" r:id="rId524"/>
    <hyperlink ref="F244" r:id="rId525"/>
    <hyperlink ref="F245" r:id="rId526"/>
    <hyperlink ref="G241" r:id="rId527"/>
    <hyperlink ref="G242" r:id="rId528"/>
    <hyperlink ref="G243" r:id="rId529"/>
    <hyperlink ref="G244" r:id="rId530"/>
    <hyperlink ref="G245" r:id="rId531"/>
    <hyperlink ref="F102" r:id="rId532"/>
    <hyperlink ref="G102" r:id="rId533"/>
    <hyperlink ref="G264" r:id="rId534"/>
    <hyperlink ref="G265" r:id="rId535"/>
    <hyperlink ref="G266" r:id="rId536"/>
    <hyperlink ref="G267" r:id="rId537"/>
    <hyperlink ref="G268" r:id="rId538"/>
    <hyperlink ref="G269" r:id="rId539"/>
    <hyperlink ref="G270" r:id="rId540"/>
    <hyperlink ref="G271" r:id="rId541"/>
    <hyperlink ref="G272" r:id="rId542"/>
    <hyperlink ref="G273" r:id="rId543"/>
    <hyperlink ref="G313" r:id="rId544"/>
    <hyperlink ref="F313" r:id="rId545"/>
    <hyperlink ref="F303" r:id="rId546"/>
    <hyperlink ref="G303" r:id="rId547"/>
    <hyperlink ref="F311" r:id="rId548"/>
    <hyperlink ref="G311" r:id="rId549"/>
    <hyperlink ref="F304" r:id="rId550"/>
    <hyperlink ref="F305" r:id="rId551"/>
    <hyperlink ref="F306" r:id="rId552"/>
    <hyperlink ref="F307" r:id="rId553"/>
    <hyperlink ref="F308" r:id="rId554"/>
    <hyperlink ref="F309" r:id="rId555"/>
    <hyperlink ref="F310" r:id="rId556"/>
    <hyperlink ref="G304" r:id="rId557"/>
    <hyperlink ref="G305" r:id="rId558"/>
    <hyperlink ref="G306" r:id="rId559"/>
    <hyperlink ref="G307" r:id="rId560"/>
    <hyperlink ref="G308" r:id="rId561"/>
    <hyperlink ref="G309" r:id="rId562"/>
    <hyperlink ref="G310" r:id="rId563"/>
    <hyperlink ref="F246" r:id="rId564"/>
    <hyperlink ref="G246" r:id="rId565"/>
    <hyperlink ref="A1" location="Contents!A1" display="GO TO CONTENTS"/>
    <hyperlink ref="F258" r:id="rId566"/>
    <hyperlink ref="F259:F260" r:id="rId567" display="info@stratford-circus.com"/>
    <hyperlink ref="F259" r:id="rId568"/>
    <hyperlink ref="F260" r:id="rId569"/>
    <hyperlink ref="G258" r:id="rId570"/>
    <hyperlink ref="G259:G260" r:id="rId571" display="www.stratford-circus.com"/>
    <hyperlink ref="F261" r:id="rId572"/>
    <hyperlink ref="G261" r:id="rId573"/>
  </hyperlinks>
  <pageMargins left="0.75" right="0.75" top="1" bottom="1" header="0.5" footer="0.5"/>
  <pageSetup paperSize="9" orientation="portrait" horizontalDpi="4294967292" verticalDpi="4294967292"/>
  <drawing r:id="rId57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"/>
  <sheetViews>
    <sheetView workbookViewId="0">
      <selection sqref="A1:C313"/>
    </sheetView>
  </sheetViews>
  <sheetFormatPr defaultColWidth="11" defaultRowHeight="15.75" x14ac:dyDescent="0.25"/>
  <cols>
    <col min="1" max="1" width="45" style="4" customWidth="1"/>
    <col min="2" max="2" width="10.875" style="2"/>
    <col min="3" max="3" width="10.875" style="5"/>
  </cols>
  <sheetData>
    <row r="1" spans="1:3" s="4" customFormat="1" x14ac:dyDescent="0.25">
      <c r="A1" s="16" t="s">
        <v>940</v>
      </c>
      <c r="B1" s="18" t="s">
        <v>25</v>
      </c>
      <c r="C1" s="17" t="s">
        <v>20</v>
      </c>
    </row>
    <row r="2" spans="1:3" x14ac:dyDescent="0.25">
      <c r="A2" s="16" t="s">
        <v>1002</v>
      </c>
      <c r="B2" s="38">
        <v>5</v>
      </c>
      <c r="C2" s="35">
        <v>25</v>
      </c>
    </row>
    <row r="3" spans="1:3" x14ac:dyDescent="0.25">
      <c r="A3" s="16" t="s">
        <v>1005</v>
      </c>
      <c r="B3" s="38">
        <v>6.875</v>
      </c>
      <c r="C3" s="35">
        <v>32.33</v>
      </c>
    </row>
    <row r="4" spans="1:3" x14ac:dyDescent="0.25">
      <c r="A4" s="16" t="s">
        <v>1003</v>
      </c>
      <c r="B4" s="38">
        <v>7.5</v>
      </c>
      <c r="C4" s="35" t="s">
        <v>53</v>
      </c>
    </row>
    <row r="5" spans="1:3" x14ac:dyDescent="0.25">
      <c r="A5" s="16" t="s">
        <v>1012</v>
      </c>
      <c r="B5" s="38">
        <v>8</v>
      </c>
      <c r="C5" s="35">
        <v>42.642495359999998</v>
      </c>
    </row>
    <row r="6" spans="1:3" x14ac:dyDescent="0.25">
      <c r="A6" s="16" t="s">
        <v>1015</v>
      </c>
      <c r="B6" s="38">
        <v>9</v>
      </c>
      <c r="C6" s="35">
        <v>49.6</v>
      </c>
    </row>
    <row r="7" spans="1:3" x14ac:dyDescent="0.25">
      <c r="A7" s="16" t="s">
        <v>1017</v>
      </c>
      <c r="B7" s="38">
        <v>10</v>
      </c>
      <c r="C7" s="35">
        <v>15</v>
      </c>
    </row>
    <row r="8" spans="1:3" x14ac:dyDescent="0.25">
      <c r="A8" s="16" t="s">
        <v>1014</v>
      </c>
      <c r="B8" s="38">
        <v>10</v>
      </c>
      <c r="C8" s="35">
        <v>19.980000000000004</v>
      </c>
    </row>
    <row r="9" spans="1:3" x14ac:dyDescent="0.25">
      <c r="A9" s="16" t="s">
        <v>1006</v>
      </c>
      <c r="B9" s="38">
        <v>10</v>
      </c>
      <c r="C9" s="35">
        <v>31.72</v>
      </c>
    </row>
    <row r="10" spans="1:3" x14ac:dyDescent="0.25">
      <c r="A10" s="16" t="s">
        <v>1016</v>
      </c>
      <c r="B10" s="38">
        <v>10</v>
      </c>
      <c r="C10" s="35">
        <v>35.75</v>
      </c>
    </row>
    <row r="11" spans="1:3" x14ac:dyDescent="0.25">
      <c r="A11" s="16" t="s">
        <v>1013</v>
      </c>
      <c r="B11" s="38">
        <v>10</v>
      </c>
      <c r="C11" s="35">
        <v>38.25</v>
      </c>
    </row>
    <row r="12" spans="1:3" x14ac:dyDescent="0.25">
      <c r="A12" s="16" t="s">
        <v>1007</v>
      </c>
      <c r="B12" s="38">
        <v>10</v>
      </c>
      <c r="C12" s="35">
        <v>112.17999999999999</v>
      </c>
    </row>
    <row r="13" spans="1:3" x14ac:dyDescent="0.25">
      <c r="A13" s="16" t="s">
        <v>1027</v>
      </c>
      <c r="B13" s="38">
        <v>11</v>
      </c>
      <c r="C13" s="35">
        <v>58.5</v>
      </c>
    </row>
    <row r="14" spans="1:3" x14ac:dyDescent="0.25">
      <c r="A14" s="16" t="s">
        <v>1018</v>
      </c>
      <c r="B14" s="38">
        <v>11.25</v>
      </c>
      <c r="C14" s="35">
        <v>63</v>
      </c>
    </row>
    <row r="15" spans="1:3" x14ac:dyDescent="0.25">
      <c r="A15" s="16" t="s">
        <v>1019</v>
      </c>
      <c r="B15" s="38">
        <v>11.25</v>
      </c>
      <c r="C15" s="35">
        <v>63</v>
      </c>
    </row>
    <row r="16" spans="1:3" x14ac:dyDescent="0.25">
      <c r="A16" s="16" t="s">
        <v>1028</v>
      </c>
      <c r="B16" s="38">
        <v>11.25</v>
      </c>
      <c r="C16" s="35">
        <v>77.39</v>
      </c>
    </row>
    <row r="17" spans="1:3" x14ac:dyDescent="0.25">
      <c r="A17" s="16" t="s">
        <v>1032</v>
      </c>
      <c r="B17" s="38">
        <v>11.875</v>
      </c>
      <c r="C17" s="35">
        <v>55.556017920000009</v>
      </c>
    </row>
    <row r="18" spans="1:3" x14ac:dyDescent="0.25">
      <c r="A18" s="16" t="s">
        <v>1033</v>
      </c>
      <c r="B18" s="38">
        <v>12</v>
      </c>
      <c r="C18" s="35">
        <v>13.335000000000001</v>
      </c>
    </row>
    <row r="19" spans="1:3" x14ac:dyDescent="0.25">
      <c r="A19" s="16" t="s">
        <v>1008</v>
      </c>
      <c r="B19" s="38">
        <v>12</v>
      </c>
      <c r="C19" s="35">
        <v>35.414400000000001</v>
      </c>
    </row>
    <row r="20" spans="1:3" x14ac:dyDescent="0.25">
      <c r="A20" s="16" t="s">
        <v>1004</v>
      </c>
      <c r="B20" s="38">
        <v>12</v>
      </c>
      <c r="C20" s="35">
        <v>42</v>
      </c>
    </row>
    <row r="21" spans="1:3" x14ac:dyDescent="0.25">
      <c r="A21" s="16" t="s">
        <v>1020</v>
      </c>
      <c r="B21" s="38">
        <v>12</v>
      </c>
      <c r="C21" s="35">
        <v>70</v>
      </c>
    </row>
    <row r="22" spans="1:3" x14ac:dyDescent="0.25">
      <c r="A22" s="16" t="s">
        <v>1038</v>
      </c>
      <c r="B22" s="38">
        <v>12.5</v>
      </c>
      <c r="C22" s="35">
        <v>22</v>
      </c>
    </row>
    <row r="23" spans="1:3" x14ac:dyDescent="0.25">
      <c r="A23" s="16" t="s">
        <v>1037</v>
      </c>
      <c r="B23" s="38">
        <v>12.5</v>
      </c>
      <c r="C23" s="35">
        <v>25.99</v>
      </c>
    </row>
    <row r="24" spans="1:3" x14ac:dyDescent="0.25">
      <c r="A24" s="16" t="s">
        <v>1029</v>
      </c>
      <c r="B24" s="38">
        <v>12.5</v>
      </c>
      <c r="C24" s="35">
        <v>28.5</v>
      </c>
    </row>
    <row r="25" spans="1:3" x14ac:dyDescent="0.25">
      <c r="A25" s="16" t="s">
        <v>1035</v>
      </c>
      <c r="B25" s="38">
        <v>12.5</v>
      </c>
      <c r="C25" s="35">
        <v>36</v>
      </c>
    </row>
    <row r="26" spans="1:3" x14ac:dyDescent="0.25">
      <c r="A26" s="16" t="s">
        <v>1036</v>
      </c>
      <c r="B26" s="38">
        <v>12.5</v>
      </c>
      <c r="C26" s="35">
        <v>36.363599999999998</v>
      </c>
    </row>
    <row r="27" spans="1:3" x14ac:dyDescent="0.25">
      <c r="A27" s="16" t="s">
        <v>1039</v>
      </c>
      <c r="B27" s="38">
        <v>12.5</v>
      </c>
      <c r="C27" s="35">
        <v>105</v>
      </c>
    </row>
    <row r="28" spans="1:3" x14ac:dyDescent="0.25">
      <c r="A28" s="16" t="s">
        <v>1034</v>
      </c>
      <c r="B28" s="38">
        <v>12.5</v>
      </c>
      <c r="C28" s="35">
        <v>224</v>
      </c>
    </row>
    <row r="29" spans="1:3" x14ac:dyDescent="0.25">
      <c r="A29" s="16" t="s">
        <v>1053</v>
      </c>
      <c r="B29" s="38">
        <v>13</v>
      </c>
      <c r="C29" s="35">
        <v>37.950000000000003</v>
      </c>
    </row>
    <row r="30" spans="1:3" x14ac:dyDescent="0.25">
      <c r="A30" s="16" t="s">
        <v>1040</v>
      </c>
      <c r="B30" s="38">
        <v>13</v>
      </c>
      <c r="C30" s="35">
        <v>71.5</v>
      </c>
    </row>
    <row r="31" spans="1:3" x14ac:dyDescent="0.25">
      <c r="A31" s="16" t="s">
        <v>1041</v>
      </c>
      <c r="B31" s="38">
        <v>13</v>
      </c>
      <c r="C31" s="35">
        <v>71.5</v>
      </c>
    </row>
    <row r="32" spans="1:3" x14ac:dyDescent="0.25">
      <c r="A32" s="16" t="s">
        <v>1055</v>
      </c>
      <c r="B32" s="38">
        <v>13.2</v>
      </c>
      <c r="C32" s="35">
        <v>20</v>
      </c>
    </row>
    <row r="33" spans="1:3" x14ac:dyDescent="0.25">
      <c r="A33" s="16" t="s">
        <v>1058</v>
      </c>
      <c r="B33" s="38">
        <v>13.75</v>
      </c>
      <c r="C33" s="35">
        <v>80.62</v>
      </c>
    </row>
    <row r="34" spans="1:3" x14ac:dyDescent="0.25">
      <c r="A34" s="16" t="s">
        <v>1042</v>
      </c>
      <c r="B34" s="38">
        <v>13.75</v>
      </c>
      <c r="C34" s="35">
        <v>104</v>
      </c>
    </row>
    <row r="35" spans="1:3" x14ac:dyDescent="0.25">
      <c r="A35" s="16" t="s">
        <v>1052</v>
      </c>
      <c r="B35" s="38">
        <v>14</v>
      </c>
      <c r="C35" s="35">
        <v>53.29</v>
      </c>
    </row>
    <row r="36" spans="1:3" x14ac:dyDescent="0.25">
      <c r="A36" s="16" t="s">
        <v>1062</v>
      </c>
      <c r="B36" s="38">
        <v>14</v>
      </c>
      <c r="C36" s="35">
        <v>125</v>
      </c>
    </row>
    <row r="37" spans="1:3" x14ac:dyDescent="0.25">
      <c r="A37" s="16" t="s">
        <v>1043</v>
      </c>
      <c r="B37" s="38">
        <v>14.375</v>
      </c>
      <c r="C37" s="35">
        <v>27.870912000000001</v>
      </c>
    </row>
    <row r="38" spans="1:3" x14ac:dyDescent="0.25">
      <c r="A38" s="16" t="s">
        <v>1010</v>
      </c>
      <c r="B38" s="38">
        <v>15</v>
      </c>
      <c r="C38" s="35">
        <v>13.935456</v>
      </c>
    </row>
    <row r="39" spans="1:3" x14ac:dyDescent="0.25">
      <c r="A39" s="16" t="s">
        <v>1065</v>
      </c>
      <c r="B39" s="38">
        <v>15</v>
      </c>
      <c r="C39" s="35">
        <v>18</v>
      </c>
    </row>
    <row r="40" spans="1:3" x14ac:dyDescent="0.25">
      <c r="A40" s="16" t="s">
        <v>1067</v>
      </c>
      <c r="B40" s="38">
        <v>15</v>
      </c>
      <c r="C40" s="35">
        <v>24</v>
      </c>
    </row>
    <row r="41" spans="1:3" x14ac:dyDescent="0.25">
      <c r="A41" s="16" t="s">
        <v>1026</v>
      </c>
      <c r="B41" s="38">
        <v>15</v>
      </c>
      <c r="C41" s="35">
        <v>24.010000000000005</v>
      </c>
    </row>
    <row r="42" spans="1:3" x14ac:dyDescent="0.25">
      <c r="A42" s="16" t="s">
        <v>1074</v>
      </c>
      <c r="B42" s="38">
        <v>15</v>
      </c>
      <c r="C42" s="35">
        <v>25</v>
      </c>
    </row>
    <row r="43" spans="1:3" x14ac:dyDescent="0.25">
      <c r="A43" s="16" t="s">
        <v>1064</v>
      </c>
      <c r="B43" s="38">
        <v>15</v>
      </c>
      <c r="C43" s="35">
        <v>28.985748480000005</v>
      </c>
    </row>
    <row r="44" spans="1:3" x14ac:dyDescent="0.25">
      <c r="A44" s="16" t="s">
        <v>1068</v>
      </c>
      <c r="B44" s="38">
        <v>15</v>
      </c>
      <c r="C44" s="35">
        <v>32</v>
      </c>
    </row>
    <row r="45" spans="1:3" x14ac:dyDescent="0.25">
      <c r="A45" s="16" t="s">
        <v>1021</v>
      </c>
      <c r="B45" s="38">
        <v>15</v>
      </c>
      <c r="C45" s="35">
        <v>45.650000000000006</v>
      </c>
    </row>
    <row r="46" spans="1:3" x14ac:dyDescent="0.25">
      <c r="A46" s="16" t="s">
        <v>1030</v>
      </c>
      <c r="B46" s="38">
        <v>15</v>
      </c>
      <c r="C46" s="35">
        <v>48.8</v>
      </c>
    </row>
    <row r="47" spans="1:3" x14ac:dyDescent="0.25">
      <c r="A47" s="16" t="s">
        <v>1073</v>
      </c>
      <c r="B47" s="38">
        <v>15</v>
      </c>
      <c r="C47" s="35">
        <v>54</v>
      </c>
    </row>
    <row r="48" spans="1:3" x14ac:dyDescent="0.25">
      <c r="A48" s="16" t="s">
        <v>1069</v>
      </c>
      <c r="B48" s="38">
        <v>15</v>
      </c>
      <c r="C48" s="35">
        <v>56.099999999999994</v>
      </c>
    </row>
    <row r="49" spans="1:3" x14ac:dyDescent="0.25">
      <c r="A49" s="16" t="s">
        <v>1045</v>
      </c>
      <c r="B49" s="38">
        <v>15</v>
      </c>
      <c r="C49" s="35">
        <v>63</v>
      </c>
    </row>
    <row r="50" spans="1:3" x14ac:dyDescent="0.25">
      <c r="A50" s="16" t="s">
        <v>1070</v>
      </c>
      <c r="B50" s="38">
        <v>15</v>
      </c>
      <c r="C50" s="35">
        <v>72</v>
      </c>
    </row>
    <row r="51" spans="1:3" x14ac:dyDescent="0.25">
      <c r="A51" s="16" t="s">
        <v>1071</v>
      </c>
      <c r="B51" s="38">
        <v>15</v>
      </c>
      <c r="C51" s="35">
        <v>74.786947200000014</v>
      </c>
    </row>
    <row r="52" spans="1:3" x14ac:dyDescent="0.25">
      <c r="A52" s="16" t="s">
        <v>1066</v>
      </c>
      <c r="B52" s="38">
        <v>15</v>
      </c>
      <c r="C52" s="35">
        <v>77</v>
      </c>
    </row>
    <row r="53" spans="1:3" x14ac:dyDescent="0.25">
      <c r="A53" s="16" t="s">
        <v>1060</v>
      </c>
      <c r="B53" s="38">
        <v>15</v>
      </c>
      <c r="C53" s="35">
        <v>78.0385536</v>
      </c>
    </row>
    <row r="54" spans="1:3" x14ac:dyDescent="0.25">
      <c r="A54" s="16" t="s">
        <v>1072</v>
      </c>
      <c r="B54" s="38">
        <v>15</v>
      </c>
      <c r="C54" s="35">
        <v>79.8</v>
      </c>
    </row>
    <row r="55" spans="1:3" x14ac:dyDescent="0.25">
      <c r="A55" s="16" t="s">
        <v>1056</v>
      </c>
      <c r="B55" s="38">
        <v>15</v>
      </c>
      <c r="C55" s="35">
        <v>81.599999999999994</v>
      </c>
    </row>
    <row r="56" spans="1:3" x14ac:dyDescent="0.25">
      <c r="A56" s="16" t="s">
        <v>1057</v>
      </c>
      <c r="B56" s="38">
        <v>15</v>
      </c>
      <c r="C56" s="35">
        <v>100.3</v>
      </c>
    </row>
    <row r="57" spans="1:3" x14ac:dyDescent="0.25">
      <c r="A57" s="16" t="s">
        <v>1059</v>
      </c>
      <c r="B57" s="38">
        <v>15</v>
      </c>
      <c r="C57" s="35">
        <v>108</v>
      </c>
    </row>
    <row r="58" spans="1:3" x14ac:dyDescent="0.25">
      <c r="A58" s="16" t="s">
        <v>1044</v>
      </c>
      <c r="B58" s="38">
        <v>15</v>
      </c>
      <c r="C58" s="35">
        <v>210</v>
      </c>
    </row>
    <row r="59" spans="1:3" x14ac:dyDescent="0.25">
      <c r="A59" s="16" t="s">
        <v>1307</v>
      </c>
      <c r="B59" s="38">
        <v>15</v>
      </c>
      <c r="C59" s="35" t="s">
        <v>53</v>
      </c>
    </row>
    <row r="60" spans="1:3" x14ac:dyDescent="0.25">
      <c r="A60" s="16" t="s">
        <v>1046</v>
      </c>
      <c r="B60" s="38">
        <v>15</v>
      </c>
      <c r="C60" s="35" t="s">
        <v>53</v>
      </c>
    </row>
    <row r="61" spans="1:3" x14ac:dyDescent="0.25">
      <c r="A61" s="16" t="s">
        <v>1009</v>
      </c>
      <c r="B61" s="38">
        <v>15</v>
      </c>
      <c r="C61" s="35" t="s">
        <v>53</v>
      </c>
    </row>
    <row r="62" spans="1:3" x14ac:dyDescent="0.25">
      <c r="A62" s="16" t="s">
        <v>1343</v>
      </c>
      <c r="B62" s="38">
        <v>15</v>
      </c>
      <c r="C62" s="35" t="s">
        <v>53</v>
      </c>
    </row>
    <row r="63" spans="1:3" x14ac:dyDescent="0.25">
      <c r="A63" s="16" t="s">
        <v>1031</v>
      </c>
      <c r="B63" s="38">
        <v>15.625</v>
      </c>
      <c r="C63" s="35">
        <v>25.299999999999997</v>
      </c>
    </row>
    <row r="64" spans="1:3" x14ac:dyDescent="0.25">
      <c r="A64" s="16" t="s">
        <v>1079</v>
      </c>
      <c r="B64" s="38">
        <v>15.625</v>
      </c>
      <c r="C64" s="35">
        <v>103.26172896</v>
      </c>
    </row>
    <row r="65" spans="1:3" x14ac:dyDescent="0.25">
      <c r="A65" s="16" t="s">
        <v>1080</v>
      </c>
      <c r="B65" s="38">
        <v>16</v>
      </c>
      <c r="C65" s="35">
        <v>28</v>
      </c>
    </row>
    <row r="66" spans="1:3" x14ac:dyDescent="0.25">
      <c r="A66" s="16" t="s">
        <v>1082</v>
      </c>
      <c r="B66" s="38">
        <v>16</v>
      </c>
      <c r="C66" s="35">
        <v>51</v>
      </c>
    </row>
    <row r="67" spans="1:3" x14ac:dyDescent="0.25">
      <c r="A67" s="16" t="s">
        <v>1081</v>
      </c>
      <c r="B67" s="38">
        <v>16</v>
      </c>
      <c r="C67" s="35">
        <v>90</v>
      </c>
    </row>
    <row r="68" spans="1:3" x14ac:dyDescent="0.25">
      <c r="A68" s="16" t="s">
        <v>1075</v>
      </c>
      <c r="B68" s="38">
        <v>16.25</v>
      </c>
      <c r="C68" s="35">
        <v>49</v>
      </c>
    </row>
    <row r="69" spans="1:3" x14ac:dyDescent="0.25">
      <c r="A69" s="16" t="s">
        <v>1054</v>
      </c>
      <c r="B69" s="38">
        <v>16.25</v>
      </c>
      <c r="C69" s="35">
        <v>72</v>
      </c>
    </row>
    <row r="70" spans="1:3" x14ac:dyDescent="0.25">
      <c r="A70" s="16" t="s">
        <v>1083</v>
      </c>
      <c r="B70" s="38">
        <v>16.25</v>
      </c>
      <c r="C70" s="35">
        <v>130.66</v>
      </c>
    </row>
    <row r="71" spans="1:3" x14ac:dyDescent="0.25">
      <c r="A71" s="16" t="s">
        <v>1089</v>
      </c>
      <c r="B71" s="38">
        <v>16.8</v>
      </c>
      <c r="C71" s="35">
        <v>30.25</v>
      </c>
    </row>
    <row r="72" spans="1:3" x14ac:dyDescent="0.25">
      <c r="A72" s="16" t="s">
        <v>1093</v>
      </c>
      <c r="B72" s="38">
        <v>17</v>
      </c>
      <c r="C72" s="35">
        <v>49</v>
      </c>
    </row>
    <row r="73" spans="1:3" x14ac:dyDescent="0.25">
      <c r="A73" s="16" t="s">
        <v>1091</v>
      </c>
      <c r="B73" s="38">
        <v>17</v>
      </c>
      <c r="C73" s="35">
        <v>54</v>
      </c>
    </row>
    <row r="74" spans="1:3" x14ac:dyDescent="0.25">
      <c r="A74" s="16" t="s">
        <v>1011</v>
      </c>
      <c r="B74" s="38">
        <v>17</v>
      </c>
      <c r="C74" s="35">
        <v>57.42</v>
      </c>
    </row>
    <row r="75" spans="1:3" x14ac:dyDescent="0.25">
      <c r="A75" s="16" t="s">
        <v>1092</v>
      </c>
      <c r="B75" s="38">
        <v>17</v>
      </c>
      <c r="C75" s="35">
        <v>60</v>
      </c>
    </row>
    <row r="76" spans="1:3" x14ac:dyDescent="0.25">
      <c r="A76" s="16" t="s">
        <v>1061</v>
      </c>
      <c r="B76" s="38">
        <v>17</v>
      </c>
      <c r="C76" s="35">
        <v>200</v>
      </c>
    </row>
    <row r="77" spans="1:3" x14ac:dyDescent="0.25">
      <c r="A77" s="16" t="s">
        <v>1076</v>
      </c>
      <c r="B77" s="38">
        <v>17</v>
      </c>
      <c r="C77" s="35">
        <v>305</v>
      </c>
    </row>
    <row r="78" spans="1:3" x14ac:dyDescent="0.25">
      <c r="A78" s="16" t="s">
        <v>1085</v>
      </c>
      <c r="B78" s="38">
        <v>17.5</v>
      </c>
      <c r="C78" s="35">
        <v>56.438596799999999</v>
      </c>
    </row>
    <row r="79" spans="1:3" x14ac:dyDescent="0.25">
      <c r="A79" s="16" t="s">
        <v>1098</v>
      </c>
      <c r="B79" s="38">
        <v>17.5</v>
      </c>
      <c r="C79" s="35">
        <v>57.150999999999996</v>
      </c>
    </row>
    <row r="80" spans="1:3" x14ac:dyDescent="0.25">
      <c r="A80" s="16" t="s">
        <v>1084</v>
      </c>
      <c r="B80" s="38">
        <v>17.5</v>
      </c>
      <c r="C80" s="35">
        <v>60.386976000000004</v>
      </c>
    </row>
    <row r="81" spans="1:3" x14ac:dyDescent="0.25">
      <c r="A81" s="16" t="s">
        <v>1087</v>
      </c>
      <c r="B81" s="38">
        <v>17.5</v>
      </c>
      <c r="C81" s="35">
        <v>60.479879040000007</v>
      </c>
    </row>
    <row r="82" spans="1:3" x14ac:dyDescent="0.25">
      <c r="A82" s="16" t="s">
        <v>1086</v>
      </c>
      <c r="B82" s="38">
        <v>17.5</v>
      </c>
      <c r="C82" s="35">
        <v>61.130200320000007</v>
      </c>
    </row>
    <row r="83" spans="1:3" x14ac:dyDescent="0.25">
      <c r="A83" s="16" t="s">
        <v>1097</v>
      </c>
      <c r="B83" s="38">
        <v>17.5</v>
      </c>
      <c r="C83" s="35">
        <v>62.400000000000006</v>
      </c>
    </row>
    <row r="84" spans="1:3" x14ac:dyDescent="0.25">
      <c r="A84" s="16" t="s">
        <v>1095</v>
      </c>
      <c r="B84" s="38">
        <v>17.5</v>
      </c>
      <c r="C84" s="35">
        <v>75.33</v>
      </c>
    </row>
    <row r="85" spans="1:3" x14ac:dyDescent="0.25">
      <c r="A85" s="16" t="s">
        <v>1096</v>
      </c>
      <c r="B85" s="38">
        <v>17.5</v>
      </c>
      <c r="C85" s="35">
        <v>85.470796800000002</v>
      </c>
    </row>
    <row r="86" spans="1:3" x14ac:dyDescent="0.25">
      <c r="A86" s="16" t="s">
        <v>1099</v>
      </c>
      <c r="B86" s="38">
        <v>17.5</v>
      </c>
      <c r="C86" s="35">
        <v>114.54000000000002</v>
      </c>
    </row>
    <row r="87" spans="1:3" x14ac:dyDescent="0.25">
      <c r="A87" s="16" t="s">
        <v>1105</v>
      </c>
      <c r="B87" s="38">
        <v>18</v>
      </c>
      <c r="C87" s="35">
        <v>30</v>
      </c>
    </row>
    <row r="88" spans="1:3" x14ac:dyDescent="0.25">
      <c r="A88" s="16" t="s">
        <v>1106</v>
      </c>
      <c r="B88" s="38">
        <v>18</v>
      </c>
      <c r="C88" s="35">
        <v>33</v>
      </c>
    </row>
    <row r="89" spans="1:3" x14ac:dyDescent="0.25">
      <c r="A89" s="16" t="s">
        <v>1107</v>
      </c>
      <c r="B89" s="38">
        <v>18</v>
      </c>
      <c r="C89" s="35">
        <v>46.5</v>
      </c>
    </row>
    <row r="90" spans="1:3" x14ac:dyDescent="0.25">
      <c r="A90" s="16" t="s">
        <v>1047</v>
      </c>
      <c r="B90" s="38">
        <v>18</v>
      </c>
      <c r="C90" s="35" t="s">
        <v>53</v>
      </c>
    </row>
    <row r="91" spans="1:3" x14ac:dyDescent="0.25">
      <c r="A91" s="16" t="s">
        <v>1112</v>
      </c>
      <c r="B91" s="38">
        <v>18.75</v>
      </c>
      <c r="C91" s="35">
        <v>37.5</v>
      </c>
    </row>
    <row r="92" spans="1:3" x14ac:dyDescent="0.25">
      <c r="A92" s="16" t="s">
        <v>1108</v>
      </c>
      <c r="B92" s="38">
        <v>18.75</v>
      </c>
      <c r="C92" s="35">
        <v>40.134113280000008</v>
      </c>
    </row>
    <row r="93" spans="1:3" x14ac:dyDescent="0.25">
      <c r="A93" s="16" t="s">
        <v>1110</v>
      </c>
      <c r="B93" s="38">
        <v>18.75</v>
      </c>
      <c r="C93" s="35">
        <v>42</v>
      </c>
    </row>
    <row r="94" spans="1:3" x14ac:dyDescent="0.25">
      <c r="A94" s="16" t="s">
        <v>1100</v>
      </c>
      <c r="B94" s="38">
        <v>18.75</v>
      </c>
      <c r="C94" s="35">
        <v>54</v>
      </c>
    </row>
    <row r="95" spans="1:3" x14ac:dyDescent="0.25">
      <c r="A95" s="16" t="s">
        <v>1109</v>
      </c>
      <c r="B95" s="38">
        <v>18.75</v>
      </c>
      <c r="C95" s="35">
        <v>58.5</v>
      </c>
    </row>
    <row r="96" spans="1:3" x14ac:dyDescent="0.25">
      <c r="A96" s="16" t="s">
        <v>1111</v>
      </c>
      <c r="B96" s="38">
        <v>18.75</v>
      </c>
      <c r="C96" s="35">
        <v>190</v>
      </c>
    </row>
    <row r="97" spans="1:3" x14ac:dyDescent="0.25">
      <c r="A97" s="16" t="s">
        <v>1117</v>
      </c>
      <c r="B97" s="38">
        <v>19</v>
      </c>
      <c r="C97" s="35">
        <v>45</v>
      </c>
    </row>
    <row r="98" spans="1:3" x14ac:dyDescent="0.25">
      <c r="A98" s="16" t="s">
        <v>1088</v>
      </c>
      <c r="B98" s="38">
        <v>19</v>
      </c>
      <c r="C98" s="35">
        <v>64</v>
      </c>
    </row>
    <row r="99" spans="1:3" x14ac:dyDescent="0.25">
      <c r="A99" s="16" t="s">
        <v>1118</v>
      </c>
      <c r="B99" s="38">
        <v>19.2</v>
      </c>
      <c r="C99" s="35">
        <v>40</v>
      </c>
    </row>
    <row r="100" spans="1:3" x14ac:dyDescent="0.25">
      <c r="A100" s="16" t="s">
        <v>1119</v>
      </c>
      <c r="B100" s="38">
        <v>19.2</v>
      </c>
      <c r="C100" s="35">
        <v>40</v>
      </c>
    </row>
    <row r="101" spans="1:3" x14ac:dyDescent="0.25">
      <c r="A101" s="16" t="s">
        <v>1023</v>
      </c>
      <c r="B101" s="38">
        <v>20</v>
      </c>
      <c r="C101" s="35">
        <v>41.806367999999999</v>
      </c>
    </row>
    <row r="102" spans="1:3" x14ac:dyDescent="0.25">
      <c r="A102" s="16" t="s">
        <v>1127</v>
      </c>
      <c r="B102" s="38">
        <v>20</v>
      </c>
      <c r="C102" s="35">
        <v>46.9</v>
      </c>
    </row>
    <row r="103" spans="1:3" x14ac:dyDescent="0.25">
      <c r="A103" s="16" t="s">
        <v>1024</v>
      </c>
      <c r="B103" s="38">
        <v>20</v>
      </c>
      <c r="C103" s="35">
        <v>50.725059840000007</v>
      </c>
    </row>
    <row r="104" spans="1:3" x14ac:dyDescent="0.25">
      <c r="A104" s="16" t="s">
        <v>1101</v>
      </c>
      <c r="B104" s="38">
        <v>20</v>
      </c>
      <c r="C104" s="35">
        <v>56.84</v>
      </c>
    </row>
    <row r="105" spans="1:3" x14ac:dyDescent="0.25">
      <c r="A105" s="16" t="s">
        <v>1022</v>
      </c>
      <c r="B105" s="38">
        <v>20</v>
      </c>
      <c r="C105" s="35">
        <v>58.064399999999999</v>
      </c>
    </row>
    <row r="106" spans="1:3" x14ac:dyDescent="0.25">
      <c r="A106" s="16" t="s">
        <v>1124</v>
      </c>
      <c r="B106" s="38">
        <v>20</v>
      </c>
      <c r="C106" s="35">
        <v>63.75</v>
      </c>
    </row>
    <row r="107" spans="1:3" x14ac:dyDescent="0.25">
      <c r="A107" s="16" t="s">
        <v>1125</v>
      </c>
      <c r="B107" s="38">
        <v>20</v>
      </c>
      <c r="C107" s="35">
        <v>66</v>
      </c>
    </row>
    <row r="108" spans="1:3" x14ac:dyDescent="0.25">
      <c r="A108" s="16" t="s">
        <v>1048</v>
      </c>
      <c r="B108" s="38">
        <v>20</v>
      </c>
      <c r="C108" s="35">
        <v>69.58</v>
      </c>
    </row>
    <row r="109" spans="1:3" x14ac:dyDescent="0.25">
      <c r="A109" s="16" t="s">
        <v>1102</v>
      </c>
      <c r="B109" s="38">
        <v>20</v>
      </c>
      <c r="C109" s="35">
        <v>80.400000000000006</v>
      </c>
    </row>
    <row r="110" spans="1:3" x14ac:dyDescent="0.25">
      <c r="A110" s="16" t="s">
        <v>1122</v>
      </c>
      <c r="B110" s="38">
        <v>20</v>
      </c>
      <c r="C110" s="35">
        <v>81</v>
      </c>
    </row>
    <row r="111" spans="1:3" x14ac:dyDescent="0.25">
      <c r="A111" s="16" t="s">
        <v>1128</v>
      </c>
      <c r="B111" s="38">
        <v>20</v>
      </c>
      <c r="C111" s="35">
        <v>81.899999999999991</v>
      </c>
    </row>
    <row r="112" spans="1:3" x14ac:dyDescent="0.25">
      <c r="A112" s="16" t="s">
        <v>1126</v>
      </c>
      <c r="B112" s="38">
        <v>20</v>
      </c>
      <c r="C112" s="35">
        <v>94.05</v>
      </c>
    </row>
    <row r="113" spans="1:3" x14ac:dyDescent="0.25">
      <c r="A113" s="16" t="s">
        <v>1123</v>
      </c>
      <c r="B113" s="38">
        <v>20</v>
      </c>
      <c r="C113" s="35">
        <v>105.9094656</v>
      </c>
    </row>
    <row r="114" spans="1:3" x14ac:dyDescent="0.25">
      <c r="A114" s="16" t="s">
        <v>1113</v>
      </c>
      <c r="B114" s="38">
        <v>20</v>
      </c>
      <c r="C114" s="35">
        <v>120</v>
      </c>
    </row>
    <row r="115" spans="1:3" x14ac:dyDescent="0.25">
      <c r="A115" s="16" t="s">
        <v>1114</v>
      </c>
      <c r="B115" s="38">
        <v>20</v>
      </c>
      <c r="C115" s="35">
        <v>222.967296</v>
      </c>
    </row>
    <row r="116" spans="1:3" x14ac:dyDescent="0.25">
      <c r="A116" s="16" t="s">
        <v>1050</v>
      </c>
      <c r="B116" s="38">
        <v>21</v>
      </c>
      <c r="C116" s="35">
        <v>56</v>
      </c>
    </row>
    <row r="117" spans="1:3" x14ac:dyDescent="0.25">
      <c r="A117" s="16" t="s">
        <v>1049</v>
      </c>
      <c r="B117" s="38">
        <v>21</v>
      </c>
      <c r="C117" s="35">
        <v>57.75</v>
      </c>
    </row>
    <row r="118" spans="1:3" x14ac:dyDescent="0.25">
      <c r="A118" s="16" t="s">
        <v>1051</v>
      </c>
      <c r="B118" s="38">
        <v>21</v>
      </c>
      <c r="C118" s="35">
        <v>60</v>
      </c>
    </row>
    <row r="119" spans="1:3" x14ac:dyDescent="0.25">
      <c r="A119" s="16" t="s">
        <v>1138</v>
      </c>
      <c r="B119" s="38">
        <v>21</v>
      </c>
      <c r="C119" s="35">
        <v>77</v>
      </c>
    </row>
    <row r="120" spans="1:3" x14ac:dyDescent="0.25">
      <c r="A120" s="16" t="s">
        <v>1139</v>
      </c>
      <c r="B120" s="38">
        <v>21</v>
      </c>
      <c r="C120" s="35">
        <v>77</v>
      </c>
    </row>
    <row r="121" spans="1:3" x14ac:dyDescent="0.25">
      <c r="A121" s="16" t="s">
        <v>1116</v>
      </c>
      <c r="B121" s="38">
        <v>21</v>
      </c>
      <c r="C121" s="35">
        <v>110.96</v>
      </c>
    </row>
    <row r="122" spans="1:3" x14ac:dyDescent="0.25">
      <c r="A122" s="16" t="s">
        <v>1141</v>
      </c>
      <c r="B122" s="38">
        <v>21.25</v>
      </c>
      <c r="C122" s="35">
        <v>72.25</v>
      </c>
    </row>
    <row r="123" spans="1:3" x14ac:dyDescent="0.25">
      <c r="A123" s="16" t="s">
        <v>1094</v>
      </c>
      <c r="B123" s="38">
        <v>21.25</v>
      </c>
      <c r="C123" s="35">
        <v>120</v>
      </c>
    </row>
    <row r="124" spans="1:3" x14ac:dyDescent="0.25">
      <c r="A124" s="16" t="s">
        <v>1140</v>
      </c>
      <c r="B124" s="38">
        <v>21.25</v>
      </c>
      <c r="C124" s="35">
        <v>123.5</v>
      </c>
    </row>
    <row r="125" spans="1:3" x14ac:dyDescent="0.25">
      <c r="A125" s="16" t="s">
        <v>1142</v>
      </c>
      <c r="B125" s="38">
        <v>21.25</v>
      </c>
      <c r="C125" s="35">
        <v>135</v>
      </c>
    </row>
    <row r="126" spans="1:3" x14ac:dyDescent="0.25">
      <c r="A126" s="16" t="s">
        <v>1103</v>
      </c>
      <c r="B126" s="38">
        <v>21.875</v>
      </c>
      <c r="C126" s="35">
        <v>70.793999999999997</v>
      </c>
    </row>
    <row r="127" spans="1:3" x14ac:dyDescent="0.25">
      <c r="A127" s="16" t="s">
        <v>1143</v>
      </c>
      <c r="B127" s="38">
        <v>21.875</v>
      </c>
      <c r="C127" s="35">
        <v>135</v>
      </c>
    </row>
    <row r="128" spans="1:3" x14ac:dyDescent="0.25">
      <c r="A128" s="16" t="s">
        <v>1129</v>
      </c>
      <c r="B128" s="38">
        <v>22</v>
      </c>
      <c r="C128" s="35">
        <v>12</v>
      </c>
    </row>
    <row r="129" spans="1:3" x14ac:dyDescent="0.25">
      <c r="A129" s="16" t="s">
        <v>1090</v>
      </c>
      <c r="B129" s="38">
        <v>22</v>
      </c>
      <c r="C129" s="35">
        <v>13.5</v>
      </c>
    </row>
    <row r="130" spans="1:3" x14ac:dyDescent="0.25">
      <c r="A130" s="16" t="s">
        <v>1130</v>
      </c>
      <c r="B130" s="38">
        <v>22</v>
      </c>
      <c r="C130" s="35">
        <v>21</v>
      </c>
    </row>
    <row r="131" spans="1:3" x14ac:dyDescent="0.25">
      <c r="A131" s="16" t="s">
        <v>1145</v>
      </c>
      <c r="B131" s="38">
        <v>22.5</v>
      </c>
      <c r="C131" s="35">
        <v>65</v>
      </c>
    </row>
    <row r="132" spans="1:3" x14ac:dyDescent="0.25">
      <c r="A132" s="16" t="s">
        <v>1150</v>
      </c>
      <c r="B132" s="38">
        <v>23</v>
      </c>
      <c r="C132" s="35">
        <v>143</v>
      </c>
    </row>
    <row r="133" spans="1:3" x14ac:dyDescent="0.25">
      <c r="A133" s="16" t="s">
        <v>1152</v>
      </c>
      <c r="B133" s="38">
        <v>23.75</v>
      </c>
      <c r="C133" s="35">
        <v>30</v>
      </c>
    </row>
    <row r="134" spans="1:3" x14ac:dyDescent="0.25">
      <c r="A134" s="16" t="s">
        <v>1136</v>
      </c>
      <c r="B134" s="38">
        <v>23.75</v>
      </c>
      <c r="C134" s="35">
        <v>118.33999999999999</v>
      </c>
    </row>
    <row r="135" spans="1:3" x14ac:dyDescent="0.25">
      <c r="A135" s="16" t="s">
        <v>1131</v>
      </c>
      <c r="B135" s="38">
        <v>24</v>
      </c>
      <c r="C135" s="35">
        <v>80.75</v>
      </c>
    </row>
    <row r="136" spans="1:3" x14ac:dyDescent="0.25">
      <c r="A136" s="16" t="s">
        <v>1153</v>
      </c>
      <c r="B136" s="38">
        <v>24</v>
      </c>
      <c r="C136" s="35">
        <v>100</v>
      </c>
    </row>
    <row r="137" spans="1:3" x14ac:dyDescent="0.25">
      <c r="A137" s="16" t="s">
        <v>1121</v>
      </c>
      <c r="B137" s="38">
        <v>24</v>
      </c>
      <c r="C137" s="35">
        <v>140</v>
      </c>
    </row>
    <row r="138" spans="1:3" x14ac:dyDescent="0.25">
      <c r="A138" s="16" t="s">
        <v>1154</v>
      </c>
      <c r="B138" s="38">
        <v>24.5</v>
      </c>
      <c r="C138" s="35">
        <v>28.125</v>
      </c>
    </row>
    <row r="139" spans="1:3" x14ac:dyDescent="0.25">
      <c r="A139" s="16" t="s">
        <v>1120</v>
      </c>
      <c r="B139" s="38">
        <v>24.5</v>
      </c>
      <c r="C139" s="35">
        <v>38.22</v>
      </c>
    </row>
    <row r="140" spans="1:3" x14ac:dyDescent="0.25">
      <c r="A140" s="16" t="s">
        <v>1168</v>
      </c>
      <c r="B140" s="38">
        <v>25</v>
      </c>
      <c r="C140" s="35">
        <v>13.5</v>
      </c>
    </row>
    <row r="141" spans="1:3" x14ac:dyDescent="0.25">
      <c r="A141" s="16" t="s">
        <v>1078</v>
      </c>
      <c r="B141" s="38">
        <v>25</v>
      </c>
      <c r="C141" s="35">
        <v>30</v>
      </c>
    </row>
    <row r="142" spans="1:3" x14ac:dyDescent="0.25">
      <c r="A142" s="16" t="s">
        <v>1025</v>
      </c>
      <c r="B142" s="38">
        <v>25</v>
      </c>
      <c r="C142" s="35">
        <v>32</v>
      </c>
    </row>
    <row r="143" spans="1:3" x14ac:dyDescent="0.25">
      <c r="A143" s="16" t="s">
        <v>1179</v>
      </c>
      <c r="B143" s="38">
        <v>25</v>
      </c>
      <c r="C143" s="35">
        <v>32.94</v>
      </c>
    </row>
    <row r="144" spans="1:3" x14ac:dyDescent="0.25">
      <c r="A144" s="16" t="s">
        <v>1132</v>
      </c>
      <c r="B144" s="38">
        <v>25</v>
      </c>
      <c r="C144" s="35">
        <v>43.177600000000005</v>
      </c>
    </row>
    <row r="145" spans="1:3" x14ac:dyDescent="0.25">
      <c r="A145" s="16" t="s">
        <v>1174</v>
      </c>
      <c r="B145" s="38">
        <v>25</v>
      </c>
      <c r="C145" s="35">
        <v>44.529999999999994</v>
      </c>
    </row>
    <row r="146" spans="1:3" x14ac:dyDescent="0.25">
      <c r="A146" s="16" t="s">
        <v>1177</v>
      </c>
      <c r="B146" s="38">
        <v>25</v>
      </c>
      <c r="C146" s="35">
        <v>50</v>
      </c>
    </row>
    <row r="147" spans="1:3" x14ac:dyDescent="0.25">
      <c r="A147" s="16" t="s">
        <v>1181</v>
      </c>
      <c r="B147" s="38">
        <v>25</v>
      </c>
      <c r="C147" s="35">
        <v>55.12</v>
      </c>
    </row>
    <row r="148" spans="1:3" x14ac:dyDescent="0.25">
      <c r="A148" s="16" t="s">
        <v>1175</v>
      </c>
      <c r="B148" s="38">
        <v>25</v>
      </c>
      <c r="C148" s="35">
        <v>56.42</v>
      </c>
    </row>
    <row r="149" spans="1:3" x14ac:dyDescent="0.25">
      <c r="A149" s="16" t="s">
        <v>1167</v>
      </c>
      <c r="B149" s="38">
        <v>25</v>
      </c>
      <c r="C149" s="35">
        <v>68.75</v>
      </c>
    </row>
    <row r="150" spans="1:3" x14ac:dyDescent="0.25">
      <c r="A150" s="16" t="s">
        <v>1133</v>
      </c>
      <c r="B150" s="38">
        <v>25</v>
      </c>
      <c r="C150" s="35">
        <v>70</v>
      </c>
    </row>
    <row r="151" spans="1:3" x14ac:dyDescent="0.25">
      <c r="A151" s="16" t="s">
        <v>1166</v>
      </c>
      <c r="B151" s="38">
        <v>25</v>
      </c>
      <c r="C151" s="35">
        <v>72.468000000000004</v>
      </c>
    </row>
    <row r="152" spans="1:3" x14ac:dyDescent="0.25">
      <c r="A152" s="16" t="s">
        <v>1176</v>
      </c>
      <c r="B152" s="38">
        <v>25</v>
      </c>
      <c r="C152" s="35">
        <v>72.5</v>
      </c>
    </row>
    <row r="153" spans="1:3" x14ac:dyDescent="0.25">
      <c r="A153" s="16" t="s">
        <v>1180</v>
      </c>
      <c r="B153" s="38">
        <v>25</v>
      </c>
      <c r="C153" s="35">
        <v>75</v>
      </c>
    </row>
    <row r="154" spans="1:3" x14ac:dyDescent="0.25">
      <c r="A154" s="16" t="s">
        <v>1170</v>
      </c>
      <c r="B154" s="38">
        <v>25</v>
      </c>
      <c r="C154" s="35">
        <v>77</v>
      </c>
    </row>
    <row r="155" spans="1:3" x14ac:dyDescent="0.25">
      <c r="A155" s="16" t="s">
        <v>1146</v>
      </c>
      <c r="B155" s="38">
        <v>25</v>
      </c>
      <c r="C155" s="35">
        <v>91.199999999999989</v>
      </c>
    </row>
    <row r="156" spans="1:3" x14ac:dyDescent="0.25">
      <c r="A156" s="16" t="s">
        <v>1171</v>
      </c>
      <c r="B156" s="38">
        <v>25</v>
      </c>
      <c r="C156" s="35">
        <v>105</v>
      </c>
    </row>
    <row r="157" spans="1:3" x14ac:dyDescent="0.25">
      <c r="A157" s="16" t="s">
        <v>1173</v>
      </c>
      <c r="B157" s="38">
        <v>25</v>
      </c>
      <c r="C157" s="35">
        <v>106.91999999999999</v>
      </c>
    </row>
    <row r="158" spans="1:3" x14ac:dyDescent="0.25">
      <c r="A158" s="16" t="s">
        <v>1165</v>
      </c>
      <c r="B158" s="38">
        <v>25</v>
      </c>
      <c r="C158" s="35">
        <v>111.483648</v>
      </c>
    </row>
    <row r="159" spans="1:3" x14ac:dyDescent="0.25">
      <c r="A159" s="16" t="s">
        <v>1178</v>
      </c>
      <c r="B159" s="38">
        <v>25</v>
      </c>
      <c r="C159" s="35">
        <v>128</v>
      </c>
    </row>
    <row r="160" spans="1:3" x14ac:dyDescent="0.25">
      <c r="A160" s="16" t="s">
        <v>1172</v>
      </c>
      <c r="B160" s="38">
        <v>25</v>
      </c>
      <c r="C160" s="35">
        <v>140</v>
      </c>
    </row>
    <row r="161" spans="1:3" x14ac:dyDescent="0.25">
      <c r="A161" s="16" t="s">
        <v>1169</v>
      </c>
      <c r="B161" s="38">
        <v>25</v>
      </c>
      <c r="C161" s="35">
        <v>158.86419840000002</v>
      </c>
    </row>
    <row r="162" spans="1:3" x14ac:dyDescent="0.25">
      <c r="A162" s="16" t="s">
        <v>1147</v>
      </c>
      <c r="B162" s="38">
        <v>25</v>
      </c>
      <c r="C162" s="35">
        <v>161.07</v>
      </c>
    </row>
    <row r="163" spans="1:3" x14ac:dyDescent="0.25">
      <c r="A163" s="16" t="s">
        <v>1077</v>
      </c>
      <c r="B163" s="38">
        <v>25</v>
      </c>
      <c r="C163" s="35" t="s">
        <v>53</v>
      </c>
    </row>
    <row r="164" spans="1:3" x14ac:dyDescent="0.25">
      <c r="A164" s="16" t="s">
        <v>1184</v>
      </c>
      <c r="B164" s="38">
        <v>25.2</v>
      </c>
      <c r="C164" s="35">
        <v>46</v>
      </c>
    </row>
    <row r="165" spans="1:3" x14ac:dyDescent="0.25">
      <c r="A165" s="16" t="s">
        <v>1187</v>
      </c>
      <c r="B165" s="38">
        <v>25.625</v>
      </c>
      <c r="C165" s="35">
        <v>215.53505279999999</v>
      </c>
    </row>
    <row r="166" spans="1:3" x14ac:dyDescent="0.25">
      <c r="A166" s="16" t="s">
        <v>1063</v>
      </c>
      <c r="B166" s="38">
        <v>26</v>
      </c>
      <c r="C166" s="35">
        <v>96.935999999999993</v>
      </c>
    </row>
    <row r="167" spans="1:3" x14ac:dyDescent="0.25">
      <c r="A167" s="16" t="s">
        <v>1161</v>
      </c>
      <c r="B167" s="38">
        <v>27</v>
      </c>
      <c r="C167" s="35">
        <v>50.150000000000006</v>
      </c>
    </row>
    <row r="168" spans="1:3" x14ac:dyDescent="0.25">
      <c r="A168" s="16" t="s">
        <v>1164</v>
      </c>
      <c r="B168" s="38">
        <v>27</v>
      </c>
      <c r="C168" s="35">
        <v>56</v>
      </c>
    </row>
    <row r="169" spans="1:3" x14ac:dyDescent="0.25">
      <c r="A169" s="16" t="s">
        <v>1160</v>
      </c>
      <c r="B169" s="38">
        <v>27</v>
      </c>
      <c r="C169" s="35">
        <v>58.410000000000004</v>
      </c>
    </row>
    <row r="170" spans="1:3" x14ac:dyDescent="0.25">
      <c r="A170" s="16" t="s">
        <v>1156</v>
      </c>
      <c r="B170" s="38">
        <v>27</v>
      </c>
      <c r="C170" s="35">
        <v>60.760000000000005</v>
      </c>
    </row>
    <row r="171" spans="1:3" x14ac:dyDescent="0.25">
      <c r="A171" s="16" t="s">
        <v>1155</v>
      </c>
      <c r="B171" s="38">
        <v>27</v>
      </c>
      <c r="C171" s="35">
        <v>64.48</v>
      </c>
    </row>
    <row r="172" spans="1:3" x14ac:dyDescent="0.25">
      <c r="A172" s="16" t="s">
        <v>1157</v>
      </c>
      <c r="B172" s="38">
        <v>27</v>
      </c>
      <c r="C172" s="35">
        <v>67.5</v>
      </c>
    </row>
    <row r="173" spans="1:3" x14ac:dyDescent="0.25">
      <c r="A173" s="16" t="s">
        <v>1158</v>
      </c>
      <c r="B173" s="38">
        <v>27</v>
      </c>
      <c r="C173" s="35">
        <v>77.599999999999994</v>
      </c>
    </row>
    <row r="174" spans="1:3" x14ac:dyDescent="0.25">
      <c r="A174" s="16" t="s">
        <v>1159</v>
      </c>
      <c r="B174" s="38">
        <v>27</v>
      </c>
      <c r="C174" s="35">
        <v>80.510000000000005</v>
      </c>
    </row>
    <row r="175" spans="1:3" x14ac:dyDescent="0.25">
      <c r="A175" s="16" t="s">
        <v>1163</v>
      </c>
      <c r="B175" s="38">
        <v>27</v>
      </c>
      <c r="C175" s="35">
        <v>81.7</v>
      </c>
    </row>
    <row r="176" spans="1:3" x14ac:dyDescent="0.25">
      <c r="A176" s="16" t="s">
        <v>1194</v>
      </c>
      <c r="B176" s="38">
        <v>27</v>
      </c>
      <c r="C176" s="35">
        <v>84</v>
      </c>
    </row>
    <row r="177" spans="1:3" x14ac:dyDescent="0.25">
      <c r="A177" s="16" t="s">
        <v>1162</v>
      </c>
      <c r="B177" s="38">
        <v>27</v>
      </c>
      <c r="C177" s="35">
        <v>90.597999999999999</v>
      </c>
    </row>
    <row r="178" spans="1:3" x14ac:dyDescent="0.25">
      <c r="A178" s="16" t="s">
        <v>1197</v>
      </c>
      <c r="B178" s="38">
        <v>27</v>
      </c>
      <c r="C178" s="35">
        <v>97.2</v>
      </c>
    </row>
    <row r="179" spans="1:3" x14ac:dyDescent="0.25">
      <c r="A179" s="16" t="s">
        <v>1196</v>
      </c>
      <c r="B179" s="38">
        <v>27</v>
      </c>
      <c r="C179" s="35">
        <v>97.2</v>
      </c>
    </row>
    <row r="180" spans="1:3" x14ac:dyDescent="0.25">
      <c r="A180" s="16" t="s">
        <v>1193</v>
      </c>
      <c r="B180" s="38">
        <v>27</v>
      </c>
      <c r="C180" s="35">
        <v>98.679000000000002</v>
      </c>
    </row>
    <row r="181" spans="1:3" x14ac:dyDescent="0.25">
      <c r="A181" s="16" t="s">
        <v>1195</v>
      </c>
      <c r="B181" s="38">
        <v>27</v>
      </c>
      <c r="C181" s="35">
        <v>108.68</v>
      </c>
    </row>
    <row r="182" spans="1:3" x14ac:dyDescent="0.25">
      <c r="A182" s="16" t="s">
        <v>1137</v>
      </c>
      <c r="B182" s="38">
        <v>27</v>
      </c>
      <c r="C182" s="35">
        <v>115.92000000000002</v>
      </c>
    </row>
    <row r="183" spans="1:3" x14ac:dyDescent="0.25">
      <c r="A183" s="16" t="s">
        <v>1148</v>
      </c>
      <c r="B183" s="38">
        <v>27.5</v>
      </c>
      <c r="C183" s="35">
        <v>46.72</v>
      </c>
    </row>
    <row r="184" spans="1:3" x14ac:dyDescent="0.25">
      <c r="A184" s="16" t="s">
        <v>1198</v>
      </c>
      <c r="B184" s="38">
        <v>27.5</v>
      </c>
      <c r="C184" s="35">
        <v>75</v>
      </c>
    </row>
    <row r="185" spans="1:3" x14ac:dyDescent="0.25">
      <c r="A185" s="16" t="s">
        <v>1199</v>
      </c>
      <c r="B185" s="38">
        <v>27.5</v>
      </c>
      <c r="C185" s="35" t="s">
        <v>53</v>
      </c>
    </row>
    <row r="186" spans="1:3" x14ac:dyDescent="0.25">
      <c r="A186" s="16" t="s">
        <v>1205</v>
      </c>
      <c r="B186" s="38">
        <v>28</v>
      </c>
      <c r="C186" s="35">
        <v>29</v>
      </c>
    </row>
    <row r="187" spans="1:3" x14ac:dyDescent="0.25">
      <c r="A187" s="16" t="s">
        <v>1206</v>
      </c>
      <c r="B187" s="38">
        <v>28</v>
      </c>
      <c r="C187" s="35">
        <v>48</v>
      </c>
    </row>
    <row r="188" spans="1:3" x14ac:dyDescent="0.25">
      <c r="A188" s="16" t="s">
        <v>1207</v>
      </c>
      <c r="B188" s="38">
        <v>28</v>
      </c>
      <c r="C188" s="35">
        <v>48</v>
      </c>
    </row>
    <row r="189" spans="1:3" x14ac:dyDescent="0.25">
      <c r="A189" s="16" t="s">
        <v>1135</v>
      </c>
      <c r="B189" s="38">
        <v>28</v>
      </c>
      <c r="C189" s="35">
        <v>60.5</v>
      </c>
    </row>
    <row r="190" spans="1:3" x14ac:dyDescent="0.25">
      <c r="A190" s="16" t="s">
        <v>1134</v>
      </c>
      <c r="B190" s="38">
        <v>28</v>
      </c>
      <c r="C190" s="35">
        <v>68.75</v>
      </c>
    </row>
    <row r="191" spans="1:3" x14ac:dyDescent="0.25">
      <c r="A191" s="16" t="s">
        <v>1208</v>
      </c>
      <c r="B191" s="38">
        <v>28.125</v>
      </c>
      <c r="C191" s="35">
        <v>57.12</v>
      </c>
    </row>
    <row r="192" spans="1:3" x14ac:dyDescent="0.25">
      <c r="A192" s="16" t="s">
        <v>1149</v>
      </c>
      <c r="B192" s="38">
        <v>28.125</v>
      </c>
      <c r="C192" s="35">
        <v>210</v>
      </c>
    </row>
    <row r="193" spans="1:3" x14ac:dyDescent="0.25">
      <c r="A193" s="16" t="s">
        <v>1185</v>
      </c>
      <c r="B193" s="38">
        <v>29</v>
      </c>
      <c r="C193" s="35">
        <v>131.76000000000002</v>
      </c>
    </row>
    <row r="194" spans="1:3" x14ac:dyDescent="0.25">
      <c r="A194" s="16" t="s">
        <v>1190</v>
      </c>
      <c r="B194" s="38">
        <v>30</v>
      </c>
      <c r="C194" s="35">
        <v>21</v>
      </c>
    </row>
    <row r="195" spans="1:3" x14ac:dyDescent="0.25">
      <c r="A195" s="16" t="s">
        <v>1189</v>
      </c>
      <c r="B195" s="38">
        <v>30</v>
      </c>
      <c r="C195" s="35">
        <v>21</v>
      </c>
    </row>
    <row r="196" spans="1:3" x14ac:dyDescent="0.25">
      <c r="A196" s="16" t="s">
        <v>1212</v>
      </c>
      <c r="B196" s="38">
        <v>30</v>
      </c>
      <c r="C196" s="35">
        <v>37</v>
      </c>
    </row>
    <row r="197" spans="1:3" x14ac:dyDescent="0.25">
      <c r="A197" s="16" t="s">
        <v>1188</v>
      </c>
      <c r="B197" s="38">
        <v>30</v>
      </c>
      <c r="C197" s="35">
        <v>42</v>
      </c>
    </row>
    <row r="198" spans="1:3" x14ac:dyDescent="0.25">
      <c r="A198" s="16" t="s">
        <v>1021</v>
      </c>
      <c r="B198" s="38">
        <v>30</v>
      </c>
      <c r="C198" s="35">
        <v>43</v>
      </c>
    </row>
    <row r="199" spans="1:3" x14ac:dyDescent="0.25">
      <c r="A199" s="16" t="s">
        <v>1223</v>
      </c>
      <c r="B199" s="38">
        <v>30</v>
      </c>
      <c r="C199" s="35">
        <v>57.8</v>
      </c>
    </row>
    <row r="200" spans="1:3" x14ac:dyDescent="0.25">
      <c r="A200" s="16" t="s">
        <v>1104</v>
      </c>
      <c r="B200" s="38">
        <v>30</v>
      </c>
      <c r="C200" s="35">
        <v>79.360000000000014</v>
      </c>
    </row>
    <row r="201" spans="1:3" x14ac:dyDescent="0.25">
      <c r="A201" s="16" t="s">
        <v>1214</v>
      </c>
      <c r="B201" s="38">
        <v>30</v>
      </c>
      <c r="C201" s="35">
        <v>81</v>
      </c>
    </row>
    <row r="202" spans="1:3" x14ac:dyDescent="0.25">
      <c r="A202" s="16" t="s">
        <v>1215</v>
      </c>
      <c r="B202" s="38">
        <v>30</v>
      </c>
      <c r="C202" s="35">
        <v>83.719999999999985</v>
      </c>
    </row>
    <row r="203" spans="1:3" x14ac:dyDescent="0.25">
      <c r="A203" s="16" t="s">
        <v>1191</v>
      </c>
      <c r="B203" s="38">
        <v>30</v>
      </c>
      <c r="C203" s="35">
        <v>114</v>
      </c>
    </row>
    <row r="204" spans="1:3" x14ac:dyDescent="0.25">
      <c r="A204" s="16" t="s">
        <v>1216</v>
      </c>
      <c r="B204" s="38">
        <v>30</v>
      </c>
      <c r="C204" s="35">
        <v>123.88949999999998</v>
      </c>
    </row>
    <row r="205" spans="1:3" x14ac:dyDescent="0.25">
      <c r="A205" s="16" t="s">
        <v>1217</v>
      </c>
      <c r="B205" s="38">
        <v>30</v>
      </c>
      <c r="C205" s="35">
        <v>126.72449999999999</v>
      </c>
    </row>
    <row r="206" spans="1:3" x14ac:dyDescent="0.25">
      <c r="A206" s="16" t="s">
        <v>1220</v>
      </c>
      <c r="B206" s="38">
        <v>30</v>
      </c>
      <c r="C206" s="35">
        <v>132</v>
      </c>
    </row>
    <row r="207" spans="1:3" x14ac:dyDescent="0.25">
      <c r="A207" s="16" t="s">
        <v>1222</v>
      </c>
      <c r="B207" s="38">
        <v>30</v>
      </c>
      <c r="C207" s="35">
        <v>132</v>
      </c>
    </row>
    <row r="208" spans="1:3" x14ac:dyDescent="0.25">
      <c r="A208" s="16" t="s">
        <v>1219</v>
      </c>
      <c r="B208" s="38">
        <v>30</v>
      </c>
      <c r="C208" s="35">
        <v>143</v>
      </c>
    </row>
    <row r="209" spans="1:3" x14ac:dyDescent="0.25">
      <c r="A209" s="16" t="s">
        <v>1221</v>
      </c>
      <c r="B209" s="38">
        <v>30</v>
      </c>
      <c r="C209" s="35">
        <v>143</v>
      </c>
    </row>
    <row r="210" spans="1:3" x14ac:dyDescent="0.25">
      <c r="A210" s="16" t="s">
        <v>1218</v>
      </c>
      <c r="B210" s="38">
        <v>30</v>
      </c>
      <c r="C210" s="35">
        <v>146.32000000000002</v>
      </c>
    </row>
    <row r="211" spans="1:3" x14ac:dyDescent="0.25">
      <c r="A211" s="16" t="s">
        <v>1213</v>
      </c>
      <c r="B211" s="38">
        <v>30</v>
      </c>
      <c r="C211" s="35">
        <v>148.75</v>
      </c>
    </row>
    <row r="212" spans="1:3" x14ac:dyDescent="0.25">
      <c r="A212" s="16" t="s">
        <v>1344</v>
      </c>
      <c r="B212" s="38">
        <v>30</v>
      </c>
      <c r="C212" s="35">
        <v>225</v>
      </c>
    </row>
    <row r="213" spans="1:3" x14ac:dyDescent="0.25">
      <c r="A213" s="16" t="s">
        <v>1115</v>
      </c>
      <c r="B213" s="38">
        <v>30</v>
      </c>
      <c r="C213" s="35" t="s">
        <v>53</v>
      </c>
    </row>
    <row r="214" spans="1:3" x14ac:dyDescent="0.25">
      <c r="A214" s="16" t="s">
        <v>1231</v>
      </c>
      <c r="B214" s="38">
        <v>31.25</v>
      </c>
      <c r="C214" s="35">
        <v>18.489999999999998</v>
      </c>
    </row>
    <row r="215" spans="1:3" x14ac:dyDescent="0.25">
      <c r="A215" s="16" t="s">
        <v>1229</v>
      </c>
      <c r="B215" s="38">
        <v>31.25</v>
      </c>
      <c r="C215" s="35">
        <v>69.677279999999996</v>
      </c>
    </row>
    <row r="216" spans="1:3" x14ac:dyDescent="0.25">
      <c r="A216" s="16" t="s">
        <v>1182</v>
      </c>
      <c r="B216" s="38">
        <v>31.25</v>
      </c>
      <c r="C216" s="35">
        <v>70.850000000000009</v>
      </c>
    </row>
    <row r="217" spans="1:3" x14ac:dyDescent="0.25">
      <c r="A217" s="16" t="s">
        <v>1183</v>
      </c>
      <c r="B217" s="38">
        <v>31.25</v>
      </c>
      <c r="C217" s="35">
        <v>80.040000000000006</v>
      </c>
    </row>
    <row r="218" spans="1:3" x14ac:dyDescent="0.25">
      <c r="A218" s="16" t="s">
        <v>1230</v>
      </c>
      <c r="B218" s="38">
        <v>31.25</v>
      </c>
      <c r="C218" s="35">
        <v>112.19999999999999</v>
      </c>
    </row>
    <row r="219" spans="1:3" x14ac:dyDescent="0.25">
      <c r="A219" s="16" t="s">
        <v>1228</v>
      </c>
      <c r="B219" s="38">
        <v>31.25</v>
      </c>
      <c r="C219" s="35">
        <v>240</v>
      </c>
    </row>
    <row r="220" spans="1:3" x14ac:dyDescent="0.25">
      <c r="A220" s="16" t="s">
        <v>1233</v>
      </c>
      <c r="B220" s="38">
        <v>32</v>
      </c>
      <c r="C220" s="35">
        <v>52</v>
      </c>
    </row>
    <row r="221" spans="1:3" x14ac:dyDescent="0.25">
      <c r="A221" s="16" t="s">
        <v>1234</v>
      </c>
      <c r="B221" s="38">
        <v>32</v>
      </c>
      <c r="C221" s="35">
        <v>54</v>
      </c>
    </row>
    <row r="222" spans="1:3" x14ac:dyDescent="0.25">
      <c r="A222" s="16" t="s">
        <v>1236</v>
      </c>
      <c r="B222" s="38">
        <v>32</v>
      </c>
      <c r="C222" s="35">
        <v>162</v>
      </c>
    </row>
    <row r="223" spans="1:3" x14ac:dyDescent="0.25">
      <c r="A223" s="16" t="s">
        <v>1235</v>
      </c>
      <c r="B223" s="38">
        <v>32</v>
      </c>
      <c r="C223" s="35">
        <v>176</v>
      </c>
    </row>
    <row r="224" spans="1:3" x14ac:dyDescent="0.25">
      <c r="A224" s="16" t="s">
        <v>1192</v>
      </c>
      <c r="B224" s="38">
        <v>32.5</v>
      </c>
      <c r="C224" s="35">
        <v>58.960000000000008</v>
      </c>
    </row>
    <row r="225" spans="1:3" x14ac:dyDescent="0.25">
      <c r="A225" s="16" t="s">
        <v>1200</v>
      </c>
      <c r="B225" s="38">
        <v>32.5</v>
      </c>
      <c r="C225" s="35">
        <v>130</v>
      </c>
    </row>
    <row r="226" spans="1:3" x14ac:dyDescent="0.25">
      <c r="A226" s="16" t="s">
        <v>1210</v>
      </c>
      <c r="B226" s="38">
        <v>33</v>
      </c>
      <c r="C226" s="35">
        <v>29.439999999999998</v>
      </c>
    </row>
    <row r="227" spans="1:3" x14ac:dyDescent="0.25">
      <c r="A227" s="16" t="s">
        <v>1201</v>
      </c>
      <c r="B227" s="38">
        <v>33</v>
      </c>
      <c r="C227" s="35">
        <v>59.5</v>
      </c>
    </row>
    <row r="228" spans="1:3" x14ac:dyDescent="0.25">
      <c r="A228" s="16" t="s">
        <v>1202</v>
      </c>
      <c r="B228" s="38">
        <v>33</v>
      </c>
      <c r="C228" s="35">
        <v>60</v>
      </c>
    </row>
    <row r="229" spans="1:3" x14ac:dyDescent="0.25">
      <c r="A229" s="16" t="s">
        <v>1203</v>
      </c>
      <c r="B229" s="38">
        <v>33</v>
      </c>
      <c r="C229" s="35">
        <v>66</v>
      </c>
    </row>
    <row r="230" spans="1:3" x14ac:dyDescent="0.25">
      <c r="A230" s="16" t="s">
        <v>1204</v>
      </c>
      <c r="B230" s="38">
        <v>33</v>
      </c>
      <c r="C230" s="35">
        <v>72</v>
      </c>
    </row>
    <row r="231" spans="1:3" x14ac:dyDescent="0.25">
      <c r="A231" s="16" t="s">
        <v>1227</v>
      </c>
      <c r="B231" s="38">
        <v>34</v>
      </c>
      <c r="C231" s="35">
        <v>33.28</v>
      </c>
    </row>
    <row r="232" spans="1:3" x14ac:dyDescent="0.25">
      <c r="A232" s="16" t="s">
        <v>1226</v>
      </c>
      <c r="B232" s="38">
        <v>34</v>
      </c>
      <c r="C232" s="35">
        <v>52.48</v>
      </c>
    </row>
    <row r="233" spans="1:3" x14ac:dyDescent="0.25">
      <c r="A233" s="16" t="s">
        <v>1239</v>
      </c>
      <c r="B233" s="38">
        <v>34</v>
      </c>
      <c r="C233" s="35">
        <v>188</v>
      </c>
    </row>
    <row r="234" spans="1:3" x14ac:dyDescent="0.25">
      <c r="A234" s="16" t="s">
        <v>1308</v>
      </c>
      <c r="B234" s="38">
        <v>34</v>
      </c>
      <c r="C234" s="35">
        <v>189</v>
      </c>
    </row>
    <row r="235" spans="1:3" x14ac:dyDescent="0.25">
      <c r="A235" s="16" t="s">
        <v>1243</v>
      </c>
      <c r="B235" s="38">
        <v>34.5</v>
      </c>
      <c r="C235" s="35">
        <v>296</v>
      </c>
    </row>
    <row r="236" spans="1:3" x14ac:dyDescent="0.25">
      <c r="A236" s="16" t="s">
        <v>1186</v>
      </c>
      <c r="B236" s="38">
        <v>35</v>
      </c>
      <c r="C236" s="35">
        <v>5.9</v>
      </c>
    </row>
    <row r="237" spans="1:3" x14ac:dyDescent="0.25">
      <c r="A237" s="16" t="s">
        <v>1232</v>
      </c>
      <c r="B237" s="38">
        <v>35</v>
      </c>
      <c r="C237" s="35">
        <v>43.82700912</v>
      </c>
    </row>
    <row r="238" spans="1:3" x14ac:dyDescent="0.25">
      <c r="A238" s="16" t="s">
        <v>1251</v>
      </c>
      <c r="B238" s="38">
        <v>35</v>
      </c>
      <c r="C238" s="35">
        <v>44.25</v>
      </c>
    </row>
    <row r="239" spans="1:3" x14ac:dyDescent="0.25">
      <c r="A239" s="16" t="s">
        <v>1252</v>
      </c>
      <c r="B239" s="38">
        <v>35</v>
      </c>
      <c r="C239" s="35">
        <v>44.25</v>
      </c>
    </row>
    <row r="240" spans="1:3" x14ac:dyDescent="0.25">
      <c r="A240" s="16" t="s">
        <v>1256</v>
      </c>
      <c r="B240" s="38">
        <v>35</v>
      </c>
      <c r="C240" s="35">
        <v>46.15</v>
      </c>
    </row>
    <row r="241" spans="1:3" x14ac:dyDescent="0.25">
      <c r="A241" s="16" t="s">
        <v>1249</v>
      </c>
      <c r="B241" s="38">
        <v>35</v>
      </c>
      <c r="C241" s="35">
        <v>53.959999999999994</v>
      </c>
    </row>
    <row r="242" spans="1:3" x14ac:dyDescent="0.25">
      <c r="A242" s="16" t="s">
        <v>1250</v>
      </c>
      <c r="B242" s="38">
        <v>35</v>
      </c>
      <c r="C242" s="35">
        <v>53.959999999999994</v>
      </c>
    </row>
    <row r="243" spans="1:3" x14ac:dyDescent="0.25">
      <c r="A243" s="16" t="s">
        <v>1253</v>
      </c>
      <c r="B243" s="38">
        <v>35</v>
      </c>
      <c r="C243" s="35">
        <v>53.959999999999994</v>
      </c>
    </row>
    <row r="244" spans="1:3" x14ac:dyDescent="0.25">
      <c r="A244" s="16" t="s">
        <v>1247</v>
      </c>
      <c r="B244" s="38">
        <v>35</v>
      </c>
      <c r="C244" s="35">
        <v>61.059999999999995</v>
      </c>
    </row>
    <row r="245" spans="1:3" x14ac:dyDescent="0.25">
      <c r="A245" s="16" t="s">
        <v>1248</v>
      </c>
      <c r="B245" s="38">
        <v>35</v>
      </c>
      <c r="C245" s="35">
        <v>61.059999999999995</v>
      </c>
    </row>
    <row r="246" spans="1:3" x14ac:dyDescent="0.25">
      <c r="A246" s="16" t="s">
        <v>1245</v>
      </c>
      <c r="B246" s="38">
        <v>35</v>
      </c>
      <c r="C246" s="35">
        <v>66</v>
      </c>
    </row>
    <row r="247" spans="1:3" x14ac:dyDescent="0.25">
      <c r="A247" s="16" t="s">
        <v>1254</v>
      </c>
      <c r="B247" s="38">
        <v>35</v>
      </c>
      <c r="C247" s="35">
        <v>73.84</v>
      </c>
    </row>
    <row r="248" spans="1:3" x14ac:dyDescent="0.25">
      <c r="A248" s="16" t="s">
        <v>1255</v>
      </c>
      <c r="B248" s="38">
        <v>35</v>
      </c>
      <c r="C248" s="35">
        <v>78.809999999999988</v>
      </c>
    </row>
    <row r="249" spans="1:3" x14ac:dyDescent="0.25">
      <c r="A249" s="16" t="s">
        <v>1244</v>
      </c>
      <c r="B249" s="38">
        <v>35</v>
      </c>
      <c r="C249" s="35">
        <v>180</v>
      </c>
    </row>
    <row r="250" spans="1:3" x14ac:dyDescent="0.25">
      <c r="A250" s="16" t="s">
        <v>1246</v>
      </c>
      <c r="B250" s="38">
        <v>35</v>
      </c>
      <c r="C250" s="35"/>
    </row>
    <row r="251" spans="1:3" x14ac:dyDescent="0.25">
      <c r="A251" s="16" t="s">
        <v>1237</v>
      </c>
      <c r="B251" s="38">
        <v>36</v>
      </c>
      <c r="C251" s="35">
        <v>78.08</v>
      </c>
    </row>
    <row r="252" spans="1:3" x14ac:dyDescent="0.25">
      <c r="A252" s="16" t="s">
        <v>1257</v>
      </c>
      <c r="B252" s="38">
        <v>36.25</v>
      </c>
      <c r="C252" s="35">
        <v>132.6</v>
      </c>
    </row>
    <row r="253" spans="1:3" x14ac:dyDescent="0.25">
      <c r="A253" s="16" t="s">
        <v>1151</v>
      </c>
      <c r="B253" s="38">
        <v>37</v>
      </c>
      <c r="C253" s="35">
        <v>28</v>
      </c>
    </row>
    <row r="254" spans="1:3" x14ac:dyDescent="0.25">
      <c r="A254" s="16" t="s">
        <v>1209</v>
      </c>
      <c r="B254" s="38">
        <v>37</v>
      </c>
      <c r="C254" s="35">
        <v>43.68</v>
      </c>
    </row>
    <row r="255" spans="1:3" x14ac:dyDescent="0.25">
      <c r="A255" s="16" t="s">
        <v>1224</v>
      </c>
      <c r="B255" s="38">
        <v>37.5</v>
      </c>
      <c r="C255" s="35">
        <v>90</v>
      </c>
    </row>
    <row r="256" spans="1:3" x14ac:dyDescent="0.25">
      <c r="A256" s="16" t="s">
        <v>1259</v>
      </c>
      <c r="B256" s="38">
        <v>37.5</v>
      </c>
      <c r="C256" s="35">
        <v>126</v>
      </c>
    </row>
    <row r="257" spans="1:3" x14ac:dyDescent="0.25">
      <c r="A257" s="16" t="s">
        <v>1258</v>
      </c>
      <c r="B257" s="38">
        <v>37.5</v>
      </c>
      <c r="C257" s="35">
        <v>219.2511744</v>
      </c>
    </row>
    <row r="258" spans="1:3" x14ac:dyDescent="0.25">
      <c r="A258" s="16" t="s">
        <v>1260</v>
      </c>
      <c r="B258" s="38">
        <v>37.5</v>
      </c>
      <c r="C258" s="35">
        <v>254.32</v>
      </c>
    </row>
    <row r="259" spans="1:3" x14ac:dyDescent="0.25">
      <c r="A259" s="16" t="s">
        <v>1241</v>
      </c>
      <c r="B259" s="38">
        <v>38.5</v>
      </c>
      <c r="C259" s="35">
        <v>63.839999999999996</v>
      </c>
    </row>
    <row r="260" spans="1:3" x14ac:dyDescent="0.25">
      <c r="A260" s="16" t="s">
        <v>1242</v>
      </c>
      <c r="B260" s="38">
        <v>38.5</v>
      </c>
      <c r="C260" s="35">
        <v>86.25</v>
      </c>
    </row>
    <row r="261" spans="1:3" x14ac:dyDescent="0.25">
      <c r="A261" s="16" t="s">
        <v>1240</v>
      </c>
      <c r="B261" s="38">
        <v>38.5</v>
      </c>
      <c r="C261" s="35">
        <v>92</v>
      </c>
    </row>
    <row r="262" spans="1:3" x14ac:dyDescent="0.25">
      <c r="A262" s="16" t="s">
        <v>1211</v>
      </c>
      <c r="B262" s="38">
        <v>40</v>
      </c>
      <c r="C262" s="35">
        <v>22.36</v>
      </c>
    </row>
    <row r="263" spans="1:3" x14ac:dyDescent="0.25">
      <c r="A263" s="16" t="s">
        <v>1264</v>
      </c>
      <c r="B263" s="38">
        <v>40</v>
      </c>
      <c r="C263" s="35">
        <v>49</v>
      </c>
    </row>
    <row r="264" spans="1:3" x14ac:dyDescent="0.25">
      <c r="A264" s="16" t="s">
        <v>1265</v>
      </c>
      <c r="B264" s="38">
        <v>40</v>
      </c>
      <c r="C264" s="35">
        <v>59.169999999999995</v>
      </c>
    </row>
    <row r="265" spans="1:3" x14ac:dyDescent="0.25">
      <c r="A265" s="16" t="s">
        <v>1266</v>
      </c>
      <c r="B265" s="38">
        <v>40</v>
      </c>
      <c r="C265" s="35">
        <v>59.169999999999995</v>
      </c>
    </row>
    <row r="266" spans="1:3" x14ac:dyDescent="0.25">
      <c r="A266" s="16" t="s">
        <v>1268</v>
      </c>
      <c r="B266" s="38">
        <v>40</v>
      </c>
      <c r="C266" s="35">
        <v>85.25</v>
      </c>
    </row>
    <row r="267" spans="1:3" x14ac:dyDescent="0.25">
      <c r="A267" s="16" t="s">
        <v>1267</v>
      </c>
      <c r="B267" s="38">
        <v>40</v>
      </c>
      <c r="C267" s="35">
        <v>85.25</v>
      </c>
    </row>
    <row r="268" spans="1:3" x14ac:dyDescent="0.25">
      <c r="A268" s="16" t="s">
        <v>1238</v>
      </c>
      <c r="B268" s="38">
        <v>40</v>
      </c>
      <c r="C268" s="35">
        <v>149.5</v>
      </c>
    </row>
    <row r="269" spans="1:3" x14ac:dyDescent="0.25">
      <c r="A269" s="16" t="s">
        <v>1274</v>
      </c>
      <c r="B269" s="38">
        <v>42</v>
      </c>
      <c r="C269" s="35">
        <v>110</v>
      </c>
    </row>
    <row r="270" spans="1:3" x14ac:dyDescent="0.25">
      <c r="A270" s="16" t="s">
        <v>1261</v>
      </c>
      <c r="B270" s="38">
        <v>42</v>
      </c>
      <c r="C270" s="35">
        <v>110.00000000000001</v>
      </c>
    </row>
    <row r="271" spans="1:3" x14ac:dyDescent="0.25">
      <c r="A271" s="16" t="s">
        <v>1276</v>
      </c>
      <c r="B271" s="38">
        <v>42</v>
      </c>
      <c r="C271" s="35">
        <v>130</v>
      </c>
    </row>
    <row r="272" spans="1:3" x14ac:dyDescent="0.25">
      <c r="A272" s="16" t="s">
        <v>1275</v>
      </c>
      <c r="B272" s="38">
        <v>42</v>
      </c>
      <c r="C272" s="35">
        <v>130</v>
      </c>
    </row>
    <row r="273" spans="1:3" x14ac:dyDescent="0.25">
      <c r="A273" s="16" t="s">
        <v>1277</v>
      </c>
      <c r="B273" s="38">
        <v>43.75</v>
      </c>
      <c r="C273" s="35">
        <v>94.44</v>
      </c>
    </row>
    <row r="274" spans="1:3" x14ac:dyDescent="0.25">
      <c r="A274" s="16" t="s">
        <v>1263</v>
      </c>
      <c r="B274" s="38">
        <v>44</v>
      </c>
      <c r="C274" s="35">
        <v>76.25</v>
      </c>
    </row>
    <row r="275" spans="1:3" x14ac:dyDescent="0.25">
      <c r="A275" s="16" t="s">
        <v>1279</v>
      </c>
      <c r="B275" s="38">
        <v>45</v>
      </c>
      <c r="C275" s="35">
        <v>88</v>
      </c>
    </row>
    <row r="276" spans="1:3" x14ac:dyDescent="0.25">
      <c r="A276" s="16" t="s">
        <v>1280</v>
      </c>
      <c r="B276" s="38">
        <v>45</v>
      </c>
      <c r="C276" s="35">
        <v>144</v>
      </c>
    </row>
    <row r="277" spans="1:3" x14ac:dyDescent="0.25">
      <c r="A277" s="16" t="s">
        <v>1282</v>
      </c>
      <c r="B277" s="38">
        <v>46</v>
      </c>
      <c r="C277" s="35">
        <v>70.400000000000006</v>
      </c>
    </row>
    <row r="278" spans="1:3" x14ac:dyDescent="0.25">
      <c r="A278" s="16" t="s">
        <v>1273</v>
      </c>
      <c r="B278" s="38">
        <v>49.5</v>
      </c>
      <c r="C278" s="35">
        <v>125.25</v>
      </c>
    </row>
    <row r="279" spans="1:3" x14ac:dyDescent="0.25">
      <c r="A279" s="16" t="s">
        <v>1262</v>
      </c>
      <c r="B279" s="38">
        <v>50</v>
      </c>
      <c r="C279" s="35">
        <v>58.960000000000008</v>
      </c>
    </row>
    <row r="280" spans="1:3" x14ac:dyDescent="0.25">
      <c r="A280" s="16" t="s">
        <v>1272</v>
      </c>
      <c r="B280" s="38">
        <v>50</v>
      </c>
      <c r="C280" s="35">
        <v>90</v>
      </c>
    </row>
    <row r="281" spans="1:3" x14ac:dyDescent="0.25">
      <c r="A281" s="16" t="s">
        <v>1271</v>
      </c>
      <c r="B281" s="38">
        <v>50</v>
      </c>
      <c r="C281" s="35">
        <v>103.94999999999999</v>
      </c>
    </row>
    <row r="282" spans="1:3" x14ac:dyDescent="0.25">
      <c r="A282" s="16" t="s">
        <v>1286</v>
      </c>
      <c r="B282" s="38">
        <v>50</v>
      </c>
      <c r="C282" s="35">
        <v>162</v>
      </c>
    </row>
    <row r="283" spans="1:3" x14ac:dyDescent="0.25">
      <c r="A283" s="16" t="s">
        <v>1285</v>
      </c>
      <c r="B283" s="38">
        <v>50</v>
      </c>
      <c r="C283" s="35">
        <v>171</v>
      </c>
    </row>
    <row r="284" spans="1:3" x14ac:dyDescent="0.25">
      <c r="A284" s="16" t="s">
        <v>1278</v>
      </c>
      <c r="B284" s="38">
        <v>50</v>
      </c>
      <c r="C284" s="35">
        <v>174</v>
      </c>
    </row>
    <row r="285" spans="1:3" x14ac:dyDescent="0.25">
      <c r="A285" s="16" t="s">
        <v>1269</v>
      </c>
      <c r="B285" s="38">
        <v>50</v>
      </c>
      <c r="C285" s="35">
        <v>177.566</v>
      </c>
    </row>
    <row r="286" spans="1:3" x14ac:dyDescent="0.25">
      <c r="A286" s="16" t="s">
        <v>1270</v>
      </c>
      <c r="B286" s="38">
        <v>50</v>
      </c>
      <c r="C286" s="35">
        <v>232.898</v>
      </c>
    </row>
    <row r="287" spans="1:3" x14ac:dyDescent="0.25">
      <c r="A287" s="16" t="s">
        <v>1293</v>
      </c>
      <c r="B287" s="38">
        <v>50</v>
      </c>
      <c r="C287" s="35">
        <v>254.28</v>
      </c>
    </row>
    <row r="288" spans="1:3" x14ac:dyDescent="0.25">
      <c r="A288" s="16" t="s">
        <v>1284</v>
      </c>
      <c r="B288" s="38">
        <v>50</v>
      </c>
      <c r="C288" s="35" t="s">
        <v>53</v>
      </c>
    </row>
    <row r="289" spans="1:3" x14ac:dyDescent="0.25">
      <c r="A289" s="16" t="s">
        <v>1288</v>
      </c>
      <c r="B289" s="38">
        <v>52</v>
      </c>
      <c r="C289" s="35">
        <v>110</v>
      </c>
    </row>
    <row r="290" spans="1:3" x14ac:dyDescent="0.25">
      <c r="A290" s="16" t="s">
        <v>1289</v>
      </c>
      <c r="B290" s="38">
        <v>52</v>
      </c>
      <c r="C290" s="35">
        <v>180</v>
      </c>
    </row>
    <row r="291" spans="1:3" x14ac:dyDescent="0.25">
      <c r="A291" s="16" t="s">
        <v>1290</v>
      </c>
      <c r="B291" s="38">
        <v>52.5</v>
      </c>
      <c r="C291" s="35">
        <v>201.6</v>
      </c>
    </row>
    <row r="292" spans="1:3" x14ac:dyDescent="0.25">
      <c r="A292" s="16" t="s">
        <v>1292</v>
      </c>
      <c r="B292" s="38">
        <v>56.25</v>
      </c>
      <c r="C292" s="35">
        <v>112.8771936</v>
      </c>
    </row>
    <row r="293" spans="1:3" x14ac:dyDescent="0.25">
      <c r="A293" s="16" t="s">
        <v>1281</v>
      </c>
      <c r="B293" s="38">
        <v>56.25</v>
      </c>
      <c r="C293" s="35">
        <v>182.82</v>
      </c>
    </row>
    <row r="294" spans="1:3" x14ac:dyDescent="0.25">
      <c r="A294" s="16" t="s">
        <v>1287</v>
      </c>
      <c r="B294" s="38">
        <v>57</v>
      </c>
      <c r="C294" s="35">
        <v>148.83999999999997</v>
      </c>
    </row>
    <row r="295" spans="1:3" x14ac:dyDescent="0.25">
      <c r="A295" s="16" t="s">
        <v>1294</v>
      </c>
      <c r="B295" s="38">
        <v>60</v>
      </c>
      <c r="C295" s="35">
        <v>114.95</v>
      </c>
    </row>
    <row r="296" spans="1:3" x14ac:dyDescent="0.25">
      <c r="A296" s="16" t="s">
        <v>1283</v>
      </c>
      <c r="B296" s="38">
        <v>60</v>
      </c>
      <c r="C296" s="35">
        <v>118.8</v>
      </c>
    </row>
    <row r="297" spans="1:3" x14ac:dyDescent="0.25">
      <c r="A297" s="16" t="s">
        <v>1291</v>
      </c>
      <c r="B297" s="38">
        <v>60</v>
      </c>
      <c r="C297" s="35">
        <v>121.55000000000001</v>
      </c>
    </row>
    <row r="298" spans="1:3" x14ac:dyDescent="0.25">
      <c r="A298" s="16" t="s">
        <v>1295</v>
      </c>
      <c r="B298" s="38">
        <v>60</v>
      </c>
      <c r="C298" s="35">
        <v>162</v>
      </c>
    </row>
    <row r="299" spans="1:3" x14ac:dyDescent="0.25">
      <c r="A299" s="16" t="s">
        <v>1225</v>
      </c>
      <c r="B299" s="38">
        <v>60</v>
      </c>
      <c r="C299" s="35">
        <v>389.15000000000003</v>
      </c>
    </row>
    <row r="300" spans="1:3" x14ac:dyDescent="0.25">
      <c r="A300" s="16" t="s">
        <v>1296</v>
      </c>
      <c r="B300" s="38">
        <v>62</v>
      </c>
      <c r="C300" s="35">
        <v>114.95</v>
      </c>
    </row>
    <row r="301" spans="1:3" x14ac:dyDescent="0.25">
      <c r="A301" s="16" t="s">
        <v>1297</v>
      </c>
      <c r="B301" s="38">
        <v>62.5</v>
      </c>
      <c r="C301" s="35">
        <v>200</v>
      </c>
    </row>
    <row r="302" spans="1:3" x14ac:dyDescent="0.25">
      <c r="A302" s="16" t="s">
        <v>1144</v>
      </c>
      <c r="B302" s="38">
        <v>63</v>
      </c>
      <c r="C302" s="35">
        <v>90.949999999999989</v>
      </c>
    </row>
    <row r="303" spans="1:3" x14ac:dyDescent="0.25">
      <c r="A303" s="16" t="s">
        <v>1345</v>
      </c>
      <c r="B303" s="38">
        <v>68.75</v>
      </c>
      <c r="C303" s="35">
        <v>62</v>
      </c>
    </row>
    <row r="304" spans="1:3" x14ac:dyDescent="0.25">
      <c r="A304" s="16" t="s">
        <v>1298</v>
      </c>
      <c r="B304" s="38">
        <v>73.75</v>
      </c>
      <c r="C304" s="35">
        <v>97.28</v>
      </c>
    </row>
    <row r="305" spans="1:3" x14ac:dyDescent="0.25">
      <c r="A305" s="16" t="s">
        <v>1299</v>
      </c>
      <c r="B305" s="38">
        <v>77.5</v>
      </c>
      <c r="C305" s="35">
        <v>140</v>
      </c>
    </row>
    <row r="306" spans="1:3" x14ac:dyDescent="0.25">
      <c r="A306" s="16" t="s">
        <v>1300</v>
      </c>
      <c r="B306" s="38">
        <v>80</v>
      </c>
      <c r="C306" s="35">
        <v>187.6</v>
      </c>
    </row>
    <row r="307" spans="1:3" x14ac:dyDescent="0.25">
      <c r="A307" s="16" t="s">
        <v>1302</v>
      </c>
      <c r="B307" s="38">
        <v>84.375</v>
      </c>
      <c r="C307" s="35">
        <v>31.2</v>
      </c>
    </row>
    <row r="308" spans="1:3" x14ac:dyDescent="0.25">
      <c r="A308" s="16" t="s">
        <v>1301</v>
      </c>
      <c r="B308" s="38">
        <v>100</v>
      </c>
      <c r="C308" s="35">
        <v>182.68799999999999</v>
      </c>
    </row>
    <row r="309" spans="1:3" x14ac:dyDescent="0.25">
      <c r="A309" s="16" t="s">
        <v>1304</v>
      </c>
      <c r="B309" s="38">
        <v>111.875</v>
      </c>
      <c r="C309" s="35">
        <v>260.128512</v>
      </c>
    </row>
    <row r="310" spans="1:3" x14ac:dyDescent="0.25">
      <c r="A310" s="16" t="s">
        <v>1346</v>
      </c>
      <c r="B310" s="38">
        <v>112.5</v>
      </c>
      <c r="C310" s="35">
        <v>182</v>
      </c>
    </row>
    <row r="311" spans="1:3" x14ac:dyDescent="0.25">
      <c r="A311" s="16" t="s">
        <v>1303</v>
      </c>
      <c r="B311" s="38">
        <v>120</v>
      </c>
      <c r="C311" s="35">
        <v>281.60000000000002</v>
      </c>
    </row>
    <row r="312" spans="1:3" x14ac:dyDescent="0.25">
      <c r="A312" s="16" t="s">
        <v>1305</v>
      </c>
      <c r="B312" s="38">
        <v>125</v>
      </c>
      <c r="C312" s="35">
        <v>330</v>
      </c>
    </row>
    <row r="313" spans="1:3" x14ac:dyDescent="0.25">
      <c r="A313" s="16" t="s">
        <v>1306</v>
      </c>
      <c r="B313" s="38">
        <v>250</v>
      </c>
      <c r="C313" s="35">
        <v>300</v>
      </c>
    </row>
  </sheetData>
  <sortState ref="A2:C309">
    <sortCondition ref="B2:B309"/>
    <sortCondition ref="C2:C309"/>
    <sortCondition ref="A2:A30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2"/>
  <sheetViews>
    <sheetView workbookViewId="0"/>
  </sheetViews>
  <sheetFormatPr defaultColWidth="11" defaultRowHeight="15.75" x14ac:dyDescent="0.25"/>
  <cols>
    <col min="1" max="1" width="49" style="4" customWidth="1"/>
    <col min="2" max="2" width="10.875" style="2"/>
    <col min="3" max="3" width="10.875" style="5"/>
  </cols>
  <sheetData>
    <row r="1" spans="1:3" s="4" customFormat="1" x14ac:dyDescent="0.25">
      <c r="A1" s="16" t="s">
        <v>940</v>
      </c>
      <c r="B1" s="18" t="s">
        <v>163</v>
      </c>
      <c r="C1" s="17" t="s">
        <v>20</v>
      </c>
    </row>
    <row r="2" spans="1:3" x14ac:dyDescent="0.25">
      <c r="A2" s="16" t="s">
        <v>1002</v>
      </c>
      <c r="B2" s="38">
        <v>40</v>
      </c>
      <c r="C2" s="35">
        <v>25</v>
      </c>
    </row>
    <row r="3" spans="1:3" x14ac:dyDescent="0.25">
      <c r="A3" s="16" t="s">
        <v>1003</v>
      </c>
      <c r="B3" s="38">
        <v>45</v>
      </c>
      <c r="C3" s="35" t="s">
        <v>53</v>
      </c>
    </row>
    <row r="4" spans="1:3" x14ac:dyDescent="0.25">
      <c r="A4" s="16" t="s">
        <v>1005</v>
      </c>
      <c r="B4" s="38">
        <v>55</v>
      </c>
      <c r="C4" s="35">
        <v>32.33</v>
      </c>
    </row>
    <row r="5" spans="1:3" x14ac:dyDescent="0.25">
      <c r="A5" s="16" t="s">
        <v>1010</v>
      </c>
      <c r="B5" s="38">
        <v>60</v>
      </c>
      <c r="C5" s="35">
        <v>13.935456</v>
      </c>
    </row>
    <row r="6" spans="1:3" x14ac:dyDescent="0.25">
      <c r="A6" s="16" t="s">
        <v>1009</v>
      </c>
      <c r="B6" s="38">
        <v>60</v>
      </c>
      <c r="C6" s="35" t="s">
        <v>53</v>
      </c>
    </row>
    <row r="7" spans="1:3" x14ac:dyDescent="0.25">
      <c r="A7" s="16" t="s">
        <v>1012</v>
      </c>
      <c r="B7" s="38">
        <v>64</v>
      </c>
      <c r="C7" s="35">
        <v>42.642495359999998</v>
      </c>
    </row>
    <row r="8" spans="1:3" x14ac:dyDescent="0.25">
      <c r="A8" s="16" t="s">
        <v>1014</v>
      </c>
      <c r="B8" s="38">
        <v>65</v>
      </c>
      <c r="C8" s="35">
        <v>19.980000000000004</v>
      </c>
    </row>
    <row r="9" spans="1:3" x14ac:dyDescent="0.25">
      <c r="A9" s="16" t="s">
        <v>1006</v>
      </c>
      <c r="B9" s="38">
        <v>65</v>
      </c>
      <c r="C9" s="35">
        <v>31.72</v>
      </c>
    </row>
    <row r="10" spans="1:3" x14ac:dyDescent="0.25">
      <c r="A10" s="16" t="s">
        <v>1004</v>
      </c>
      <c r="B10" s="38">
        <v>65</v>
      </c>
      <c r="C10" s="35">
        <v>42</v>
      </c>
    </row>
    <row r="11" spans="1:3" x14ac:dyDescent="0.25">
      <c r="A11" s="16" t="s">
        <v>1007</v>
      </c>
      <c r="B11" s="38">
        <v>65</v>
      </c>
      <c r="C11" s="35">
        <v>112.17999999999999</v>
      </c>
    </row>
    <row r="12" spans="1:3" x14ac:dyDescent="0.25">
      <c r="A12" s="16" t="s">
        <v>1008</v>
      </c>
      <c r="B12" s="38">
        <v>70</v>
      </c>
      <c r="C12" s="35">
        <v>35.414400000000001</v>
      </c>
    </row>
    <row r="13" spans="1:3" x14ac:dyDescent="0.25">
      <c r="A13" s="16" t="s">
        <v>1015</v>
      </c>
      <c r="B13" s="38">
        <v>72</v>
      </c>
      <c r="C13" s="35">
        <v>49.6</v>
      </c>
    </row>
    <row r="14" spans="1:3" x14ac:dyDescent="0.25">
      <c r="A14" s="16" t="s">
        <v>1025</v>
      </c>
      <c r="B14" s="38">
        <v>75</v>
      </c>
      <c r="C14" s="35">
        <v>32</v>
      </c>
    </row>
    <row r="15" spans="1:3" x14ac:dyDescent="0.25">
      <c r="A15" s="16" t="s">
        <v>1017</v>
      </c>
      <c r="B15" s="38">
        <v>80</v>
      </c>
      <c r="C15" s="35">
        <v>15</v>
      </c>
    </row>
    <row r="16" spans="1:3" x14ac:dyDescent="0.25">
      <c r="A16" s="16" t="s">
        <v>1016</v>
      </c>
      <c r="B16" s="38">
        <v>80</v>
      </c>
      <c r="C16" s="35">
        <v>35.75</v>
      </c>
    </row>
    <row r="17" spans="1:3" x14ac:dyDescent="0.25">
      <c r="A17" s="16" t="s">
        <v>1013</v>
      </c>
      <c r="B17" s="38">
        <v>80</v>
      </c>
      <c r="C17" s="35">
        <v>38.25</v>
      </c>
    </row>
    <row r="18" spans="1:3" x14ac:dyDescent="0.25">
      <c r="A18" s="16" t="s">
        <v>1023</v>
      </c>
      <c r="B18" s="38">
        <v>80</v>
      </c>
      <c r="C18" s="35">
        <v>41.806367999999999</v>
      </c>
    </row>
    <row r="19" spans="1:3" x14ac:dyDescent="0.25">
      <c r="A19" s="16" t="s">
        <v>1021</v>
      </c>
      <c r="B19" s="38">
        <v>80</v>
      </c>
      <c r="C19" s="35">
        <v>45.650000000000006</v>
      </c>
    </row>
    <row r="20" spans="1:3" x14ac:dyDescent="0.25">
      <c r="A20" s="16" t="s">
        <v>1024</v>
      </c>
      <c r="B20" s="38">
        <v>80</v>
      </c>
      <c r="C20" s="35">
        <v>50.725059840000007</v>
      </c>
    </row>
    <row r="21" spans="1:3" x14ac:dyDescent="0.25">
      <c r="A21" s="16" t="s">
        <v>1022</v>
      </c>
      <c r="B21" s="38">
        <v>80</v>
      </c>
      <c r="C21" s="35">
        <v>58.064399999999999</v>
      </c>
    </row>
    <row r="22" spans="1:3" x14ac:dyDescent="0.25">
      <c r="A22" s="16" t="s">
        <v>1011</v>
      </c>
      <c r="B22" s="38">
        <v>81</v>
      </c>
      <c r="C22" s="35">
        <v>57.42</v>
      </c>
    </row>
    <row r="23" spans="1:3" x14ac:dyDescent="0.25">
      <c r="A23" s="16" t="s">
        <v>1026</v>
      </c>
      <c r="B23" s="38">
        <v>85</v>
      </c>
      <c r="C23" s="35">
        <v>24.010000000000005</v>
      </c>
    </row>
    <row r="24" spans="1:3" x14ac:dyDescent="0.25">
      <c r="A24" s="16" t="s">
        <v>1030</v>
      </c>
      <c r="B24" s="38">
        <v>90</v>
      </c>
      <c r="C24" s="35">
        <v>48.8</v>
      </c>
    </row>
    <row r="25" spans="1:3" x14ac:dyDescent="0.25">
      <c r="A25" s="16" t="s">
        <v>1027</v>
      </c>
      <c r="B25" s="38">
        <v>90</v>
      </c>
      <c r="C25" s="35">
        <v>58.5</v>
      </c>
    </row>
    <row r="26" spans="1:3" x14ac:dyDescent="0.25">
      <c r="A26" s="16" t="s">
        <v>1018</v>
      </c>
      <c r="B26" s="38">
        <v>90</v>
      </c>
      <c r="C26" s="35">
        <v>63</v>
      </c>
    </row>
    <row r="27" spans="1:3" x14ac:dyDescent="0.25">
      <c r="A27" s="16" t="s">
        <v>1019</v>
      </c>
      <c r="B27" s="38">
        <v>90</v>
      </c>
      <c r="C27" s="35">
        <v>63</v>
      </c>
    </row>
    <row r="28" spans="1:3" x14ac:dyDescent="0.25">
      <c r="A28" s="16" t="s">
        <v>1028</v>
      </c>
      <c r="B28" s="38">
        <v>90</v>
      </c>
      <c r="C28" s="35">
        <v>77.39</v>
      </c>
    </row>
    <row r="29" spans="1:3" x14ac:dyDescent="0.25">
      <c r="A29" s="16" t="s">
        <v>1032</v>
      </c>
      <c r="B29" s="38">
        <v>95</v>
      </c>
      <c r="C29" s="35">
        <v>55.556017920000009</v>
      </c>
    </row>
    <row r="30" spans="1:3" x14ac:dyDescent="0.25">
      <c r="A30" s="16" t="s">
        <v>1033</v>
      </c>
      <c r="B30" s="38">
        <v>96</v>
      </c>
      <c r="C30" s="35">
        <v>13.335000000000001</v>
      </c>
    </row>
    <row r="31" spans="1:3" x14ac:dyDescent="0.25">
      <c r="A31" s="16" t="s">
        <v>1020</v>
      </c>
      <c r="B31" s="38">
        <v>96</v>
      </c>
      <c r="C31" s="35">
        <v>70</v>
      </c>
    </row>
    <row r="32" spans="1:3" x14ac:dyDescent="0.25">
      <c r="A32" s="16" t="s">
        <v>1038</v>
      </c>
      <c r="B32" s="38">
        <v>100</v>
      </c>
      <c r="C32" s="35">
        <v>22</v>
      </c>
    </row>
    <row r="33" spans="1:3" x14ac:dyDescent="0.25">
      <c r="A33" s="16" t="s">
        <v>1037</v>
      </c>
      <c r="B33" s="38">
        <v>100</v>
      </c>
      <c r="C33" s="35">
        <v>25.99</v>
      </c>
    </row>
    <row r="34" spans="1:3" x14ac:dyDescent="0.25">
      <c r="A34" s="16" t="s">
        <v>1029</v>
      </c>
      <c r="B34" s="38">
        <v>100</v>
      </c>
      <c r="C34" s="35">
        <v>28.5</v>
      </c>
    </row>
    <row r="35" spans="1:3" x14ac:dyDescent="0.25">
      <c r="A35" s="16" t="s">
        <v>1035</v>
      </c>
      <c r="B35" s="38">
        <v>100</v>
      </c>
      <c r="C35" s="35">
        <v>36</v>
      </c>
    </row>
    <row r="36" spans="1:3" x14ac:dyDescent="0.25">
      <c r="A36" s="16" t="s">
        <v>1036</v>
      </c>
      <c r="B36" s="38">
        <v>100</v>
      </c>
      <c r="C36" s="35">
        <v>36.363599999999998</v>
      </c>
    </row>
    <row r="37" spans="1:3" x14ac:dyDescent="0.25">
      <c r="A37" s="16" t="s">
        <v>1045</v>
      </c>
      <c r="B37" s="38">
        <v>100</v>
      </c>
      <c r="C37" s="35">
        <v>63</v>
      </c>
    </row>
    <row r="38" spans="1:3" x14ac:dyDescent="0.25">
      <c r="A38" s="16" t="s">
        <v>1040</v>
      </c>
      <c r="B38" s="38">
        <v>100</v>
      </c>
      <c r="C38" s="35">
        <v>71.5</v>
      </c>
    </row>
    <row r="39" spans="1:3" x14ac:dyDescent="0.25">
      <c r="A39" s="16" t="s">
        <v>1041</v>
      </c>
      <c r="B39" s="38">
        <v>100</v>
      </c>
      <c r="C39" s="35">
        <v>71.5</v>
      </c>
    </row>
    <row r="40" spans="1:3" x14ac:dyDescent="0.25">
      <c r="A40" s="16" t="s">
        <v>1039</v>
      </c>
      <c r="B40" s="38">
        <v>100</v>
      </c>
      <c r="C40" s="35">
        <v>105</v>
      </c>
    </row>
    <row r="41" spans="1:3" x14ac:dyDescent="0.25">
      <c r="A41" s="16" t="s">
        <v>1034</v>
      </c>
      <c r="B41" s="38">
        <v>100</v>
      </c>
      <c r="C41" s="35">
        <v>224</v>
      </c>
    </row>
    <row r="42" spans="1:3" x14ac:dyDescent="0.25">
      <c r="A42" s="16" t="s">
        <v>1046</v>
      </c>
      <c r="B42" s="38">
        <v>100</v>
      </c>
      <c r="C42" s="35" t="s">
        <v>53</v>
      </c>
    </row>
    <row r="43" spans="1:3" x14ac:dyDescent="0.25">
      <c r="A43" s="16" t="s">
        <v>1047</v>
      </c>
      <c r="B43" s="38">
        <v>100</v>
      </c>
      <c r="C43" s="35" t="s">
        <v>53</v>
      </c>
    </row>
    <row r="44" spans="1:3" x14ac:dyDescent="0.25">
      <c r="A44" s="16" t="s">
        <v>1053</v>
      </c>
      <c r="B44" s="38">
        <v>104</v>
      </c>
      <c r="C44" s="35">
        <v>37.950000000000003</v>
      </c>
    </row>
    <row r="45" spans="1:3" x14ac:dyDescent="0.25">
      <c r="A45" s="16" t="s">
        <v>1055</v>
      </c>
      <c r="B45" s="38">
        <v>105.6</v>
      </c>
      <c r="C45" s="35">
        <v>20</v>
      </c>
    </row>
    <row r="46" spans="1:3" x14ac:dyDescent="0.25">
      <c r="A46" s="16" t="s">
        <v>1052</v>
      </c>
      <c r="B46" s="38">
        <v>106</v>
      </c>
      <c r="C46" s="35">
        <v>53.29</v>
      </c>
    </row>
    <row r="47" spans="1:3" x14ac:dyDescent="0.25">
      <c r="A47" s="16" t="s">
        <v>1056</v>
      </c>
      <c r="B47" s="38">
        <v>108</v>
      </c>
      <c r="C47" s="35">
        <v>81.599999999999994</v>
      </c>
    </row>
    <row r="48" spans="1:3" x14ac:dyDescent="0.25">
      <c r="A48" s="16" t="s">
        <v>1057</v>
      </c>
      <c r="B48" s="38">
        <v>108</v>
      </c>
      <c r="C48" s="35">
        <v>100.3</v>
      </c>
    </row>
    <row r="49" spans="1:3" x14ac:dyDescent="0.25">
      <c r="A49" s="16" t="s">
        <v>1060</v>
      </c>
      <c r="B49" s="38">
        <v>110</v>
      </c>
      <c r="C49" s="35">
        <v>78.0385536</v>
      </c>
    </row>
    <row r="50" spans="1:3" x14ac:dyDescent="0.25">
      <c r="A50" s="16" t="s">
        <v>1058</v>
      </c>
      <c r="B50" s="38">
        <v>110</v>
      </c>
      <c r="C50" s="35">
        <v>80.62</v>
      </c>
    </row>
    <row r="51" spans="1:3" x14ac:dyDescent="0.25">
      <c r="A51" s="16" t="s">
        <v>1042</v>
      </c>
      <c r="B51" s="38">
        <v>110</v>
      </c>
      <c r="C51" s="35">
        <v>104</v>
      </c>
    </row>
    <row r="52" spans="1:3" x14ac:dyDescent="0.25">
      <c r="A52" s="16" t="s">
        <v>1059</v>
      </c>
      <c r="B52" s="38">
        <v>110</v>
      </c>
      <c r="C52" s="35">
        <v>108</v>
      </c>
    </row>
    <row r="53" spans="1:3" x14ac:dyDescent="0.25">
      <c r="A53" s="16" t="s">
        <v>1062</v>
      </c>
      <c r="B53" s="38">
        <v>112</v>
      </c>
      <c r="C53" s="35">
        <v>125</v>
      </c>
    </row>
    <row r="54" spans="1:3" x14ac:dyDescent="0.25">
      <c r="A54" s="16" t="s">
        <v>1043</v>
      </c>
      <c r="B54" s="38">
        <v>115</v>
      </c>
      <c r="C54" s="35">
        <v>27.870912000000001</v>
      </c>
    </row>
    <row r="55" spans="1:3" x14ac:dyDescent="0.25">
      <c r="A55" s="16" t="s">
        <v>1065</v>
      </c>
      <c r="B55" s="38">
        <v>120</v>
      </c>
      <c r="C55" s="35">
        <v>18</v>
      </c>
    </row>
    <row r="56" spans="1:3" x14ac:dyDescent="0.25">
      <c r="A56" s="16" t="s">
        <v>1067</v>
      </c>
      <c r="B56" s="38">
        <v>120</v>
      </c>
      <c r="C56" s="35">
        <v>24</v>
      </c>
    </row>
    <row r="57" spans="1:3" x14ac:dyDescent="0.25">
      <c r="A57" s="16" t="s">
        <v>1074</v>
      </c>
      <c r="B57" s="38">
        <v>120</v>
      </c>
      <c r="C57" s="35">
        <v>25</v>
      </c>
    </row>
    <row r="58" spans="1:3" x14ac:dyDescent="0.25">
      <c r="A58" s="16" t="s">
        <v>1064</v>
      </c>
      <c r="B58" s="38">
        <v>120</v>
      </c>
      <c r="C58" s="35">
        <v>28.985748480000005</v>
      </c>
    </row>
    <row r="59" spans="1:3" x14ac:dyDescent="0.25">
      <c r="A59" s="16" t="s">
        <v>1078</v>
      </c>
      <c r="B59" s="38">
        <v>120</v>
      </c>
      <c r="C59" s="35">
        <v>30</v>
      </c>
    </row>
    <row r="60" spans="1:3" x14ac:dyDescent="0.25">
      <c r="A60" s="16" t="s">
        <v>1068</v>
      </c>
      <c r="B60" s="38">
        <v>120</v>
      </c>
      <c r="C60" s="35">
        <v>32</v>
      </c>
    </row>
    <row r="61" spans="1:3" x14ac:dyDescent="0.25">
      <c r="A61" s="16" t="s">
        <v>1073</v>
      </c>
      <c r="B61" s="38">
        <v>120</v>
      </c>
      <c r="C61" s="35">
        <v>54</v>
      </c>
    </row>
    <row r="62" spans="1:3" x14ac:dyDescent="0.25">
      <c r="A62" s="16" t="s">
        <v>1069</v>
      </c>
      <c r="B62" s="38">
        <v>120</v>
      </c>
      <c r="C62" s="35">
        <v>56.099999999999994</v>
      </c>
    </row>
    <row r="63" spans="1:3" x14ac:dyDescent="0.25">
      <c r="A63" s="16" t="s">
        <v>1048</v>
      </c>
      <c r="B63" s="38">
        <v>120</v>
      </c>
      <c r="C63" s="35">
        <v>69.58</v>
      </c>
    </row>
    <row r="64" spans="1:3" x14ac:dyDescent="0.25">
      <c r="A64" s="16" t="s">
        <v>1070</v>
      </c>
      <c r="B64" s="38">
        <v>120</v>
      </c>
      <c r="C64" s="35">
        <v>72</v>
      </c>
    </row>
    <row r="65" spans="1:3" x14ac:dyDescent="0.25">
      <c r="A65" s="16" t="s">
        <v>1071</v>
      </c>
      <c r="B65" s="38">
        <v>120</v>
      </c>
      <c r="C65" s="35">
        <v>74.786947200000014</v>
      </c>
    </row>
    <row r="66" spans="1:3" x14ac:dyDescent="0.25">
      <c r="A66" s="16" t="s">
        <v>1066</v>
      </c>
      <c r="B66" s="38">
        <v>120</v>
      </c>
      <c r="C66" s="35">
        <v>77</v>
      </c>
    </row>
    <row r="67" spans="1:3" x14ac:dyDescent="0.25">
      <c r="A67" s="16" t="s">
        <v>1072</v>
      </c>
      <c r="B67" s="38">
        <v>120</v>
      </c>
      <c r="C67" s="35">
        <v>79.8</v>
      </c>
    </row>
    <row r="68" spans="1:3" x14ac:dyDescent="0.25">
      <c r="A68" s="16" t="s">
        <v>1044</v>
      </c>
      <c r="B68" s="38">
        <v>120</v>
      </c>
      <c r="C68" s="35">
        <v>210</v>
      </c>
    </row>
    <row r="69" spans="1:3" x14ac:dyDescent="0.25">
      <c r="A69" s="16" t="s">
        <v>1077</v>
      </c>
      <c r="B69" s="38">
        <v>120</v>
      </c>
      <c r="C69" s="35" t="s">
        <v>53</v>
      </c>
    </row>
    <row r="70" spans="1:3" x14ac:dyDescent="0.25">
      <c r="A70" s="16" t="s">
        <v>1347</v>
      </c>
      <c r="B70" s="38">
        <v>120</v>
      </c>
      <c r="C70" s="35" t="s">
        <v>53</v>
      </c>
    </row>
    <row r="71" spans="1:3" x14ac:dyDescent="0.25">
      <c r="A71" s="16" t="s">
        <v>1031</v>
      </c>
      <c r="B71" s="38">
        <v>125</v>
      </c>
      <c r="C71" s="35">
        <v>25.299999999999997</v>
      </c>
    </row>
    <row r="72" spans="1:3" x14ac:dyDescent="0.25">
      <c r="A72" s="16" t="s">
        <v>1079</v>
      </c>
      <c r="B72" s="38">
        <v>125</v>
      </c>
      <c r="C72" s="35">
        <v>103.26172896</v>
      </c>
    </row>
    <row r="73" spans="1:3" x14ac:dyDescent="0.25">
      <c r="A73" s="16" t="s">
        <v>1080</v>
      </c>
      <c r="B73" s="38">
        <v>128</v>
      </c>
      <c r="C73" s="35">
        <v>28</v>
      </c>
    </row>
    <row r="74" spans="1:3" x14ac:dyDescent="0.25">
      <c r="A74" s="16" t="s">
        <v>1082</v>
      </c>
      <c r="B74" s="38">
        <v>128</v>
      </c>
      <c r="C74" s="35">
        <v>51</v>
      </c>
    </row>
    <row r="75" spans="1:3" x14ac:dyDescent="0.25">
      <c r="A75" s="16" t="s">
        <v>1081</v>
      </c>
      <c r="B75" s="38">
        <v>128</v>
      </c>
      <c r="C75" s="35">
        <v>90</v>
      </c>
    </row>
    <row r="76" spans="1:3" x14ac:dyDescent="0.25">
      <c r="A76" s="16" t="s">
        <v>1075</v>
      </c>
      <c r="B76" s="38">
        <v>130</v>
      </c>
      <c r="C76" s="35">
        <v>49</v>
      </c>
    </row>
    <row r="77" spans="1:3" x14ac:dyDescent="0.25">
      <c r="A77" s="16" t="s">
        <v>1085</v>
      </c>
      <c r="B77" s="38">
        <v>130</v>
      </c>
      <c r="C77" s="35">
        <v>56.438596799999999</v>
      </c>
    </row>
    <row r="78" spans="1:3" x14ac:dyDescent="0.25">
      <c r="A78" s="16" t="s">
        <v>1084</v>
      </c>
      <c r="B78" s="38">
        <v>130</v>
      </c>
      <c r="C78" s="35">
        <v>60.386976000000004</v>
      </c>
    </row>
    <row r="79" spans="1:3" x14ac:dyDescent="0.25">
      <c r="A79" s="16" t="s">
        <v>1087</v>
      </c>
      <c r="B79" s="38">
        <v>130</v>
      </c>
      <c r="C79" s="35">
        <v>60.479879040000007</v>
      </c>
    </row>
    <row r="80" spans="1:3" x14ac:dyDescent="0.25">
      <c r="A80" s="16" t="s">
        <v>1086</v>
      </c>
      <c r="B80" s="38">
        <v>130</v>
      </c>
      <c r="C80" s="35">
        <v>61.130200320000007</v>
      </c>
    </row>
    <row r="81" spans="1:3" x14ac:dyDescent="0.25">
      <c r="A81" s="16" t="s">
        <v>1054</v>
      </c>
      <c r="B81" s="38">
        <v>130</v>
      </c>
      <c r="C81" s="35">
        <v>72</v>
      </c>
    </row>
    <row r="82" spans="1:3" x14ac:dyDescent="0.25">
      <c r="A82" s="16" t="s">
        <v>1083</v>
      </c>
      <c r="B82" s="38">
        <v>130</v>
      </c>
      <c r="C82" s="35">
        <v>130.66</v>
      </c>
    </row>
    <row r="83" spans="1:3" x14ac:dyDescent="0.25">
      <c r="A83" s="16" t="s">
        <v>1061</v>
      </c>
      <c r="B83" s="38">
        <v>130</v>
      </c>
      <c r="C83" s="35">
        <v>200</v>
      </c>
    </row>
    <row r="84" spans="1:3" x14ac:dyDescent="0.25">
      <c r="A84" s="16" t="s">
        <v>1088</v>
      </c>
      <c r="B84" s="38">
        <v>132</v>
      </c>
      <c r="C84" s="35">
        <v>64</v>
      </c>
    </row>
    <row r="85" spans="1:3" x14ac:dyDescent="0.25">
      <c r="A85" s="16" t="s">
        <v>1089</v>
      </c>
      <c r="B85" s="38">
        <v>134.4</v>
      </c>
      <c r="C85" s="35">
        <v>30.25</v>
      </c>
    </row>
    <row r="86" spans="1:3" x14ac:dyDescent="0.25">
      <c r="A86" s="16" t="s">
        <v>1090</v>
      </c>
      <c r="B86" s="38">
        <v>135</v>
      </c>
      <c r="C86" s="35">
        <v>13.5</v>
      </c>
    </row>
    <row r="87" spans="1:3" x14ac:dyDescent="0.25">
      <c r="A87" s="16" t="s">
        <v>1076</v>
      </c>
      <c r="B87" s="38">
        <v>135</v>
      </c>
      <c r="C87" s="35">
        <v>305</v>
      </c>
    </row>
    <row r="88" spans="1:3" x14ac:dyDescent="0.25">
      <c r="A88" s="16" t="s">
        <v>1093</v>
      </c>
      <c r="B88" s="38">
        <v>136</v>
      </c>
      <c r="C88" s="35">
        <v>49</v>
      </c>
    </row>
    <row r="89" spans="1:3" x14ac:dyDescent="0.25">
      <c r="A89" s="16" t="s">
        <v>1091</v>
      </c>
      <c r="B89" s="38">
        <v>136</v>
      </c>
      <c r="C89" s="35">
        <v>54</v>
      </c>
    </row>
    <row r="90" spans="1:3" x14ac:dyDescent="0.25">
      <c r="A90" s="16" t="s">
        <v>1092</v>
      </c>
      <c r="B90" s="38">
        <v>136</v>
      </c>
      <c r="C90" s="35">
        <v>60</v>
      </c>
    </row>
    <row r="91" spans="1:3" x14ac:dyDescent="0.25">
      <c r="A91" s="16" t="s">
        <v>1101</v>
      </c>
      <c r="B91" s="38">
        <v>140</v>
      </c>
      <c r="C91" s="35">
        <v>56.84</v>
      </c>
    </row>
    <row r="92" spans="1:3" x14ac:dyDescent="0.25">
      <c r="A92" s="16" t="s">
        <v>1098</v>
      </c>
      <c r="B92" s="38">
        <v>140</v>
      </c>
      <c r="C92" s="35">
        <v>57.150999999999996</v>
      </c>
    </row>
    <row r="93" spans="1:3" x14ac:dyDescent="0.25">
      <c r="A93" s="16" t="s">
        <v>1097</v>
      </c>
      <c r="B93" s="38">
        <v>140</v>
      </c>
      <c r="C93" s="35">
        <v>62.400000000000006</v>
      </c>
    </row>
    <row r="94" spans="1:3" x14ac:dyDescent="0.25">
      <c r="A94" s="16" t="s">
        <v>1095</v>
      </c>
      <c r="B94" s="38">
        <v>140</v>
      </c>
      <c r="C94" s="35">
        <v>75.33</v>
      </c>
    </row>
    <row r="95" spans="1:3" x14ac:dyDescent="0.25">
      <c r="A95" s="16" t="s">
        <v>1102</v>
      </c>
      <c r="B95" s="38">
        <v>140</v>
      </c>
      <c r="C95" s="35">
        <v>80.400000000000006</v>
      </c>
    </row>
    <row r="96" spans="1:3" x14ac:dyDescent="0.25">
      <c r="A96" s="16" t="s">
        <v>1096</v>
      </c>
      <c r="B96" s="38">
        <v>140</v>
      </c>
      <c r="C96" s="35">
        <v>85.470796800000002</v>
      </c>
    </row>
    <row r="97" spans="1:3" x14ac:dyDescent="0.25">
      <c r="A97" s="16" t="s">
        <v>1099</v>
      </c>
      <c r="B97" s="38">
        <v>140</v>
      </c>
      <c r="C97" s="35">
        <v>114.54000000000002</v>
      </c>
    </row>
    <row r="98" spans="1:3" x14ac:dyDescent="0.25">
      <c r="A98" s="16" t="s">
        <v>1105</v>
      </c>
      <c r="B98" s="38">
        <v>144</v>
      </c>
      <c r="C98" s="35">
        <v>30</v>
      </c>
    </row>
    <row r="99" spans="1:3" x14ac:dyDescent="0.25">
      <c r="A99" s="16" t="s">
        <v>1106</v>
      </c>
      <c r="B99" s="38">
        <v>144</v>
      </c>
      <c r="C99" s="35">
        <v>33</v>
      </c>
    </row>
    <row r="100" spans="1:3" x14ac:dyDescent="0.25">
      <c r="A100" s="16" t="s">
        <v>1107</v>
      </c>
      <c r="B100" s="38">
        <v>144</v>
      </c>
      <c r="C100" s="35">
        <v>46.5</v>
      </c>
    </row>
    <row r="101" spans="1:3" x14ac:dyDescent="0.25">
      <c r="A101" s="16" t="s">
        <v>1063</v>
      </c>
      <c r="B101" s="38">
        <v>144</v>
      </c>
      <c r="C101" s="35">
        <v>96.935999999999993</v>
      </c>
    </row>
    <row r="102" spans="1:3" x14ac:dyDescent="0.25">
      <c r="A102" s="16" t="s">
        <v>1112</v>
      </c>
      <c r="B102" s="38">
        <v>150</v>
      </c>
      <c r="C102" s="35">
        <v>37.5</v>
      </c>
    </row>
    <row r="103" spans="1:3" x14ac:dyDescent="0.25">
      <c r="A103" s="16" t="s">
        <v>1108</v>
      </c>
      <c r="B103" s="38">
        <v>150</v>
      </c>
      <c r="C103" s="35">
        <v>40.134113280000008</v>
      </c>
    </row>
    <row r="104" spans="1:3" x14ac:dyDescent="0.25">
      <c r="A104" s="16" t="s">
        <v>1110</v>
      </c>
      <c r="B104" s="38">
        <v>150</v>
      </c>
      <c r="C104" s="35">
        <v>42</v>
      </c>
    </row>
    <row r="105" spans="1:3" x14ac:dyDescent="0.25">
      <c r="A105" s="16" t="s">
        <v>1021</v>
      </c>
      <c r="B105" s="38">
        <v>150</v>
      </c>
      <c r="C105" s="35">
        <v>43</v>
      </c>
    </row>
    <row r="106" spans="1:3" x14ac:dyDescent="0.25">
      <c r="A106" s="16" t="s">
        <v>1100</v>
      </c>
      <c r="B106" s="38">
        <v>150</v>
      </c>
      <c r="C106" s="35">
        <v>54</v>
      </c>
    </row>
    <row r="107" spans="1:3" x14ac:dyDescent="0.25">
      <c r="A107" s="16" t="s">
        <v>1109</v>
      </c>
      <c r="B107" s="38">
        <v>150</v>
      </c>
      <c r="C107" s="35">
        <v>58.5</v>
      </c>
    </row>
    <row r="108" spans="1:3" x14ac:dyDescent="0.25">
      <c r="A108" s="16" t="s">
        <v>1133</v>
      </c>
      <c r="B108" s="38">
        <v>150</v>
      </c>
      <c r="C108" s="35">
        <v>70</v>
      </c>
    </row>
    <row r="109" spans="1:3" x14ac:dyDescent="0.25">
      <c r="A109" s="16" t="s">
        <v>1104</v>
      </c>
      <c r="B109" s="38">
        <v>150</v>
      </c>
      <c r="C109" s="35">
        <v>79.360000000000014</v>
      </c>
    </row>
    <row r="110" spans="1:3" x14ac:dyDescent="0.25">
      <c r="A110" s="16" t="s">
        <v>1111</v>
      </c>
      <c r="B110" s="38">
        <v>150</v>
      </c>
      <c r="C110" s="35">
        <v>190</v>
      </c>
    </row>
    <row r="111" spans="1:3" x14ac:dyDescent="0.25">
      <c r="A111" s="16" t="s">
        <v>1114</v>
      </c>
      <c r="B111" s="38">
        <v>150</v>
      </c>
      <c r="C111" s="35">
        <v>222.967296</v>
      </c>
    </row>
    <row r="112" spans="1:3" x14ac:dyDescent="0.25">
      <c r="A112" s="16" t="s">
        <v>1115</v>
      </c>
      <c r="B112" s="38">
        <v>150</v>
      </c>
      <c r="C112" s="35" t="s">
        <v>53</v>
      </c>
    </row>
    <row r="113" spans="1:3" x14ac:dyDescent="0.25">
      <c r="A113" s="16" t="s">
        <v>1117</v>
      </c>
      <c r="B113" s="38">
        <v>152</v>
      </c>
      <c r="C113" s="35">
        <v>45</v>
      </c>
    </row>
    <row r="114" spans="1:3" x14ac:dyDescent="0.25">
      <c r="A114" s="16" t="s">
        <v>1118</v>
      </c>
      <c r="B114" s="38">
        <v>153.6</v>
      </c>
      <c r="C114" s="35">
        <v>40</v>
      </c>
    </row>
    <row r="115" spans="1:3" x14ac:dyDescent="0.25">
      <c r="A115" s="16" t="s">
        <v>1119</v>
      </c>
      <c r="B115" s="38">
        <v>153.6</v>
      </c>
      <c r="C115" s="35">
        <v>40</v>
      </c>
    </row>
    <row r="116" spans="1:3" x14ac:dyDescent="0.25">
      <c r="A116" s="16" t="s">
        <v>1120</v>
      </c>
      <c r="B116" s="38">
        <v>155</v>
      </c>
      <c r="C116" s="35">
        <v>38.22</v>
      </c>
    </row>
    <row r="117" spans="1:3" x14ac:dyDescent="0.25">
      <c r="A117" s="16" t="s">
        <v>1121</v>
      </c>
      <c r="B117" s="38">
        <v>156</v>
      </c>
      <c r="C117" s="35">
        <v>140</v>
      </c>
    </row>
    <row r="118" spans="1:3" x14ac:dyDescent="0.25">
      <c r="A118" s="16" t="s">
        <v>1129</v>
      </c>
      <c r="B118" s="38">
        <v>160</v>
      </c>
      <c r="C118" s="35">
        <v>12</v>
      </c>
    </row>
    <row r="119" spans="1:3" x14ac:dyDescent="0.25">
      <c r="A119" s="16" t="s">
        <v>1130</v>
      </c>
      <c r="B119" s="38">
        <v>160</v>
      </c>
      <c r="C119" s="35">
        <v>21</v>
      </c>
    </row>
    <row r="120" spans="1:3" x14ac:dyDescent="0.25">
      <c r="A120" s="16" t="s">
        <v>1127</v>
      </c>
      <c r="B120" s="38">
        <v>160</v>
      </c>
      <c r="C120" s="35">
        <v>46.9</v>
      </c>
    </row>
    <row r="121" spans="1:3" x14ac:dyDescent="0.25">
      <c r="A121" s="16" t="s">
        <v>1050</v>
      </c>
      <c r="B121" s="38">
        <v>160</v>
      </c>
      <c r="C121" s="35">
        <v>56</v>
      </c>
    </row>
    <row r="122" spans="1:3" x14ac:dyDescent="0.25">
      <c r="A122" s="16" t="s">
        <v>1049</v>
      </c>
      <c r="B122" s="38">
        <v>160</v>
      </c>
      <c r="C122" s="35">
        <v>57.75</v>
      </c>
    </row>
    <row r="123" spans="1:3" x14ac:dyDescent="0.25">
      <c r="A123" s="16" t="s">
        <v>1051</v>
      </c>
      <c r="B123" s="38">
        <v>160</v>
      </c>
      <c r="C123" s="35">
        <v>60</v>
      </c>
    </row>
    <row r="124" spans="1:3" x14ac:dyDescent="0.25">
      <c r="A124" s="16" t="s">
        <v>1124</v>
      </c>
      <c r="B124" s="38">
        <v>160</v>
      </c>
      <c r="C124" s="35">
        <v>63.75</v>
      </c>
    </row>
    <row r="125" spans="1:3" x14ac:dyDescent="0.25">
      <c r="A125" s="16" t="s">
        <v>1125</v>
      </c>
      <c r="B125" s="38">
        <v>160</v>
      </c>
      <c r="C125" s="35">
        <v>66</v>
      </c>
    </row>
    <row r="126" spans="1:3" x14ac:dyDescent="0.25">
      <c r="A126" s="16" t="s">
        <v>1122</v>
      </c>
      <c r="B126" s="38">
        <v>160</v>
      </c>
      <c r="C126" s="35">
        <v>81</v>
      </c>
    </row>
    <row r="127" spans="1:3" x14ac:dyDescent="0.25">
      <c r="A127" s="16" t="s">
        <v>1128</v>
      </c>
      <c r="B127" s="38">
        <v>160</v>
      </c>
      <c r="C127" s="35">
        <v>81.899999999999991</v>
      </c>
    </row>
    <row r="128" spans="1:3" x14ac:dyDescent="0.25">
      <c r="A128" s="16" t="s">
        <v>1126</v>
      </c>
      <c r="B128" s="38">
        <v>160</v>
      </c>
      <c r="C128" s="35">
        <v>94.05</v>
      </c>
    </row>
    <row r="129" spans="1:3" x14ac:dyDescent="0.25">
      <c r="A129" s="16" t="s">
        <v>1123</v>
      </c>
      <c r="B129" s="38">
        <v>160</v>
      </c>
      <c r="C129" s="35">
        <v>105.9094656</v>
      </c>
    </row>
    <row r="130" spans="1:3" x14ac:dyDescent="0.25">
      <c r="A130" s="16" t="s">
        <v>1116</v>
      </c>
      <c r="B130" s="38">
        <v>160</v>
      </c>
      <c r="C130" s="35">
        <v>110.96</v>
      </c>
    </row>
    <row r="131" spans="1:3" x14ac:dyDescent="0.25">
      <c r="A131" s="16" t="s">
        <v>1137</v>
      </c>
      <c r="B131" s="38">
        <v>167</v>
      </c>
      <c r="C131" s="35">
        <v>115.92000000000002</v>
      </c>
    </row>
    <row r="132" spans="1:3" x14ac:dyDescent="0.25">
      <c r="A132" s="16" t="s">
        <v>1138</v>
      </c>
      <c r="B132" s="38">
        <v>168</v>
      </c>
      <c r="C132" s="35">
        <v>77</v>
      </c>
    </row>
    <row r="133" spans="1:3" x14ac:dyDescent="0.25">
      <c r="A133" s="16" t="s">
        <v>1139</v>
      </c>
      <c r="B133" s="38">
        <v>168</v>
      </c>
      <c r="C133" s="35">
        <v>77</v>
      </c>
    </row>
    <row r="134" spans="1:3" x14ac:dyDescent="0.25">
      <c r="A134" s="16" t="s">
        <v>1141</v>
      </c>
      <c r="B134" s="38">
        <v>170</v>
      </c>
      <c r="C134" s="35">
        <v>72.25</v>
      </c>
    </row>
    <row r="135" spans="1:3" x14ac:dyDescent="0.25">
      <c r="A135" s="16" t="s">
        <v>1094</v>
      </c>
      <c r="B135" s="38">
        <v>170</v>
      </c>
      <c r="C135" s="35">
        <v>120</v>
      </c>
    </row>
    <row r="136" spans="1:3" x14ac:dyDescent="0.25">
      <c r="A136" s="16" t="s">
        <v>1140</v>
      </c>
      <c r="B136" s="38">
        <v>170</v>
      </c>
      <c r="C136" s="35">
        <v>123.5</v>
      </c>
    </row>
    <row r="137" spans="1:3" x14ac:dyDescent="0.25">
      <c r="A137" s="16" t="s">
        <v>1142</v>
      </c>
      <c r="B137" s="38">
        <v>170</v>
      </c>
      <c r="C137" s="35">
        <v>135</v>
      </c>
    </row>
    <row r="138" spans="1:3" x14ac:dyDescent="0.25">
      <c r="A138" s="16" t="s">
        <v>1308</v>
      </c>
      <c r="B138" s="38">
        <v>170</v>
      </c>
      <c r="C138" s="35">
        <v>189</v>
      </c>
    </row>
    <row r="139" spans="1:3" x14ac:dyDescent="0.25">
      <c r="A139" s="16" t="s">
        <v>1135</v>
      </c>
      <c r="B139" s="38">
        <v>175</v>
      </c>
      <c r="C139" s="35">
        <v>60.5</v>
      </c>
    </row>
    <row r="140" spans="1:3" x14ac:dyDescent="0.25">
      <c r="A140" s="16" t="s">
        <v>1134</v>
      </c>
      <c r="B140" s="38">
        <v>175</v>
      </c>
      <c r="C140" s="35">
        <v>68.75</v>
      </c>
    </row>
    <row r="141" spans="1:3" x14ac:dyDescent="0.25">
      <c r="A141" s="16" t="s">
        <v>1103</v>
      </c>
      <c r="B141" s="38">
        <v>175</v>
      </c>
      <c r="C141" s="35">
        <v>70.793999999999997</v>
      </c>
    </row>
    <row r="142" spans="1:3" x14ac:dyDescent="0.25">
      <c r="A142" s="16" t="s">
        <v>1131</v>
      </c>
      <c r="B142" s="38">
        <v>175</v>
      </c>
      <c r="C142" s="35">
        <v>80.75</v>
      </c>
    </row>
    <row r="143" spans="1:3" x14ac:dyDescent="0.25">
      <c r="A143" s="16" t="s">
        <v>1143</v>
      </c>
      <c r="B143" s="38">
        <v>175</v>
      </c>
      <c r="C143" s="35">
        <v>135</v>
      </c>
    </row>
    <row r="144" spans="1:3" x14ac:dyDescent="0.25">
      <c r="A144" s="16" t="s">
        <v>1148</v>
      </c>
      <c r="B144" s="38">
        <v>180</v>
      </c>
      <c r="C144" s="35">
        <v>46.72</v>
      </c>
    </row>
    <row r="145" spans="1:3" x14ac:dyDescent="0.25">
      <c r="A145" s="16" t="s">
        <v>1145</v>
      </c>
      <c r="B145" s="38">
        <v>180</v>
      </c>
      <c r="C145" s="35">
        <v>65</v>
      </c>
    </row>
    <row r="146" spans="1:3" x14ac:dyDescent="0.25">
      <c r="A146" s="16" t="s">
        <v>1146</v>
      </c>
      <c r="B146" s="38">
        <v>180</v>
      </c>
      <c r="C146" s="35">
        <v>91.199999999999989</v>
      </c>
    </row>
    <row r="147" spans="1:3" x14ac:dyDescent="0.25">
      <c r="A147" s="16" t="s">
        <v>1150</v>
      </c>
      <c r="B147" s="38">
        <v>184</v>
      </c>
      <c r="C147" s="35">
        <v>143</v>
      </c>
    </row>
    <row r="148" spans="1:3" x14ac:dyDescent="0.25">
      <c r="A148" s="16" t="s">
        <v>1151</v>
      </c>
      <c r="B148" s="38">
        <v>190</v>
      </c>
      <c r="C148" s="35">
        <v>28</v>
      </c>
    </row>
    <row r="149" spans="1:3" x14ac:dyDescent="0.25">
      <c r="A149" s="16" t="s">
        <v>1152</v>
      </c>
      <c r="B149" s="38">
        <v>190</v>
      </c>
      <c r="C149" s="35">
        <v>30</v>
      </c>
    </row>
    <row r="150" spans="1:3" x14ac:dyDescent="0.25">
      <c r="A150" s="16" t="s">
        <v>1136</v>
      </c>
      <c r="B150" s="38">
        <v>190</v>
      </c>
      <c r="C150" s="35">
        <v>118.33999999999999</v>
      </c>
    </row>
    <row r="151" spans="1:3" x14ac:dyDescent="0.25">
      <c r="A151" s="16" t="s">
        <v>1147</v>
      </c>
      <c r="B151" s="38">
        <v>190</v>
      </c>
      <c r="C151" s="35">
        <v>161.07</v>
      </c>
    </row>
    <row r="152" spans="1:3" x14ac:dyDescent="0.25">
      <c r="A152" s="16" t="s">
        <v>1153</v>
      </c>
      <c r="B152" s="38">
        <v>192</v>
      </c>
      <c r="C152" s="35">
        <v>100</v>
      </c>
    </row>
    <row r="153" spans="1:3" x14ac:dyDescent="0.25">
      <c r="A153" s="16" t="s">
        <v>1154</v>
      </c>
      <c r="B153" s="38">
        <v>196</v>
      </c>
      <c r="C153" s="35">
        <v>28.125</v>
      </c>
    </row>
    <row r="154" spans="1:3" x14ac:dyDescent="0.25">
      <c r="A154" s="16" t="s">
        <v>1161</v>
      </c>
      <c r="B154" s="38">
        <v>198</v>
      </c>
      <c r="C154" s="35">
        <v>50.150000000000006</v>
      </c>
    </row>
    <row r="155" spans="1:3" x14ac:dyDescent="0.25">
      <c r="A155" s="16" t="s">
        <v>1164</v>
      </c>
      <c r="B155" s="38">
        <v>198</v>
      </c>
      <c r="C155" s="35">
        <v>56</v>
      </c>
    </row>
    <row r="156" spans="1:3" x14ac:dyDescent="0.25">
      <c r="A156" s="16" t="s">
        <v>1160</v>
      </c>
      <c r="B156" s="38">
        <v>198</v>
      </c>
      <c r="C156" s="35">
        <v>58.410000000000004</v>
      </c>
    </row>
    <row r="157" spans="1:3" x14ac:dyDescent="0.25">
      <c r="A157" s="16" t="s">
        <v>1156</v>
      </c>
      <c r="B157" s="38">
        <v>198</v>
      </c>
      <c r="C157" s="35">
        <v>60.760000000000005</v>
      </c>
    </row>
    <row r="158" spans="1:3" x14ac:dyDescent="0.25">
      <c r="A158" s="16" t="s">
        <v>1155</v>
      </c>
      <c r="B158" s="38">
        <v>198</v>
      </c>
      <c r="C158" s="35">
        <v>64.48</v>
      </c>
    </row>
    <row r="159" spans="1:3" x14ac:dyDescent="0.25">
      <c r="A159" s="16" t="s">
        <v>1157</v>
      </c>
      <c r="B159" s="38">
        <v>198</v>
      </c>
      <c r="C159" s="35">
        <v>67.5</v>
      </c>
    </row>
    <row r="160" spans="1:3" x14ac:dyDescent="0.25">
      <c r="A160" s="16" t="s">
        <v>1158</v>
      </c>
      <c r="B160" s="38">
        <v>198</v>
      </c>
      <c r="C160" s="35">
        <v>77.599999999999994</v>
      </c>
    </row>
    <row r="161" spans="1:3" x14ac:dyDescent="0.25">
      <c r="A161" s="16" t="s">
        <v>1159</v>
      </c>
      <c r="B161" s="38">
        <v>198</v>
      </c>
      <c r="C161" s="35">
        <v>80.510000000000005</v>
      </c>
    </row>
    <row r="162" spans="1:3" x14ac:dyDescent="0.25">
      <c r="A162" s="16" t="s">
        <v>1163</v>
      </c>
      <c r="B162" s="38">
        <v>198</v>
      </c>
      <c r="C162" s="35">
        <v>81.7</v>
      </c>
    </row>
    <row r="163" spans="1:3" x14ac:dyDescent="0.25">
      <c r="A163" s="16" t="s">
        <v>1162</v>
      </c>
      <c r="B163" s="38">
        <v>198</v>
      </c>
      <c r="C163" s="35">
        <v>90.597999999999999</v>
      </c>
    </row>
    <row r="164" spans="1:3" x14ac:dyDescent="0.25">
      <c r="A164" s="16" t="s">
        <v>1168</v>
      </c>
      <c r="B164" s="38">
        <v>200</v>
      </c>
      <c r="C164" s="35">
        <v>13.5</v>
      </c>
    </row>
    <row r="165" spans="1:3" x14ac:dyDescent="0.25">
      <c r="A165" s="16" t="s">
        <v>1179</v>
      </c>
      <c r="B165" s="38">
        <v>200</v>
      </c>
      <c r="C165" s="35">
        <v>32.94</v>
      </c>
    </row>
    <row r="166" spans="1:3" x14ac:dyDescent="0.25">
      <c r="A166" s="16" t="s">
        <v>1132</v>
      </c>
      <c r="B166" s="38">
        <v>200</v>
      </c>
      <c r="C166" s="35">
        <v>43.177600000000005</v>
      </c>
    </row>
    <row r="167" spans="1:3" x14ac:dyDescent="0.25">
      <c r="A167" s="16" t="s">
        <v>1174</v>
      </c>
      <c r="B167" s="38">
        <v>200</v>
      </c>
      <c r="C167" s="35">
        <v>44.529999999999994</v>
      </c>
    </row>
    <row r="168" spans="1:3" x14ac:dyDescent="0.25">
      <c r="A168" s="16" t="s">
        <v>1177</v>
      </c>
      <c r="B168" s="38">
        <v>200</v>
      </c>
      <c r="C168" s="35">
        <v>50</v>
      </c>
    </row>
    <row r="169" spans="1:3" x14ac:dyDescent="0.25">
      <c r="A169" s="16" t="s">
        <v>1181</v>
      </c>
      <c r="B169" s="38">
        <v>200</v>
      </c>
      <c r="C169" s="35">
        <v>55.12</v>
      </c>
    </row>
    <row r="170" spans="1:3" x14ac:dyDescent="0.25">
      <c r="A170" s="16" t="s">
        <v>1175</v>
      </c>
      <c r="B170" s="38">
        <v>200</v>
      </c>
      <c r="C170" s="35">
        <v>56.42</v>
      </c>
    </row>
    <row r="171" spans="1:3" x14ac:dyDescent="0.25">
      <c r="A171" s="16" t="s">
        <v>1167</v>
      </c>
      <c r="B171" s="38">
        <v>200</v>
      </c>
      <c r="C171" s="35">
        <v>68.75</v>
      </c>
    </row>
    <row r="172" spans="1:3" x14ac:dyDescent="0.25">
      <c r="A172" s="16" t="s">
        <v>1166</v>
      </c>
      <c r="B172" s="38">
        <v>200</v>
      </c>
      <c r="C172" s="35">
        <v>72.468000000000004</v>
      </c>
    </row>
    <row r="173" spans="1:3" x14ac:dyDescent="0.25">
      <c r="A173" s="16" t="s">
        <v>1176</v>
      </c>
      <c r="B173" s="38">
        <v>200</v>
      </c>
      <c r="C173" s="35">
        <v>72.5</v>
      </c>
    </row>
    <row r="174" spans="1:3" x14ac:dyDescent="0.25">
      <c r="A174" s="16" t="s">
        <v>1180</v>
      </c>
      <c r="B174" s="38">
        <v>200</v>
      </c>
      <c r="C174" s="35">
        <v>75</v>
      </c>
    </row>
    <row r="175" spans="1:3" x14ac:dyDescent="0.25">
      <c r="A175" s="16" t="s">
        <v>1170</v>
      </c>
      <c r="B175" s="38">
        <v>200</v>
      </c>
      <c r="C175" s="35">
        <v>77</v>
      </c>
    </row>
    <row r="176" spans="1:3" x14ac:dyDescent="0.25">
      <c r="A176" s="16" t="s">
        <v>1171</v>
      </c>
      <c r="B176" s="38">
        <v>200</v>
      </c>
      <c r="C176" s="35">
        <v>105</v>
      </c>
    </row>
    <row r="177" spans="1:3" x14ac:dyDescent="0.25">
      <c r="A177" s="16" t="s">
        <v>1173</v>
      </c>
      <c r="B177" s="38">
        <v>200</v>
      </c>
      <c r="C177" s="35">
        <v>106.91999999999999</v>
      </c>
    </row>
    <row r="178" spans="1:3" x14ac:dyDescent="0.25">
      <c r="A178" s="16" t="s">
        <v>1165</v>
      </c>
      <c r="B178" s="38">
        <v>200</v>
      </c>
      <c r="C178" s="35">
        <v>111.483648</v>
      </c>
    </row>
    <row r="179" spans="1:3" x14ac:dyDescent="0.25">
      <c r="A179" s="16" t="s">
        <v>1113</v>
      </c>
      <c r="B179" s="38">
        <v>200</v>
      </c>
      <c r="C179" s="35">
        <v>120</v>
      </c>
    </row>
    <row r="180" spans="1:3" x14ac:dyDescent="0.25">
      <c r="A180" s="16" t="s">
        <v>1178</v>
      </c>
      <c r="B180" s="38">
        <v>200</v>
      </c>
      <c r="C180" s="35">
        <v>128</v>
      </c>
    </row>
    <row r="181" spans="1:3" x14ac:dyDescent="0.25">
      <c r="A181" s="16" t="s">
        <v>1172</v>
      </c>
      <c r="B181" s="38">
        <v>200</v>
      </c>
      <c r="C181" s="35">
        <v>140</v>
      </c>
    </row>
    <row r="182" spans="1:3" x14ac:dyDescent="0.25">
      <c r="A182" s="16" t="s">
        <v>1169</v>
      </c>
      <c r="B182" s="38">
        <v>200</v>
      </c>
      <c r="C182" s="35">
        <v>158.86419840000002</v>
      </c>
    </row>
    <row r="183" spans="1:3" x14ac:dyDescent="0.25">
      <c r="A183" s="16" t="s">
        <v>1184</v>
      </c>
      <c r="B183" s="38">
        <v>201.6</v>
      </c>
      <c r="C183" s="35">
        <v>46</v>
      </c>
    </row>
    <row r="184" spans="1:3" x14ac:dyDescent="0.25">
      <c r="A184" s="16" t="s">
        <v>1185</v>
      </c>
      <c r="B184" s="38">
        <v>202</v>
      </c>
      <c r="C184" s="35">
        <v>131.76000000000002</v>
      </c>
    </row>
    <row r="185" spans="1:3" x14ac:dyDescent="0.25">
      <c r="A185" s="16" t="s">
        <v>1187</v>
      </c>
      <c r="B185" s="38">
        <v>205</v>
      </c>
      <c r="C185" s="35">
        <v>215.53505279999999</v>
      </c>
    </row>
    <row r="186" spans="1:3" x14ac:dyDescent="0.25">
      <c r="A186" s="16" t="s">
        <v>1190</v>
      </c>
      <c r="B186" s="38">
        <v>209</v>
      </c>
      <c r="C186" s="35">
        <v>21</v>
      </c>
    </row>
    <row r="187" spans="1:3" x14ac:dyDescent="0.25">
      <c r="A187" s="16" t="s">
        <v>1189</v>
      </c>
      <c r="B187" s="38">
        <v>209</v>
      </c>
      <c r="C187" s="35">
        <v>21</v>
      </c>
    </row>
    <row r="188" spans="1:3" x14ac:dyDescent="0.25">
      <c r="A188" s="16" t="s">
        <v>1188</v>
      </c>
      <c r="B188" s="38">
        <v>209</v>
      </c>
      <c r="C188" s="35">
        <v>42</v>
      </c>
    </row>
    <row r="189" spans="1:3" x14ac:dyDescent="0.25">
      <c r="A189" s="16" t="s">
        <v>1192</v>
      </c>
      <c r="B189" s="38">
        <v>210</v>
      </c>
      <c r="C189" s="35">
        <v>58.960000000000008</v>
      </c>
    </row>
    <row r="190" spans="1:3" x14ac:dyDescent="0.25">
      <c r="A190" s="16" t="s">
        <v>1191</v>
      </c>
      <c r="B190" s="38">
        <v>210</v>
      </c>
      <c r="C190" s="35">
        <v>114</v>
      </c>
    </row>
    <row r="191" spans="1:3" x14ac:dyDescent="0.25">
      <c r="A191" s="16" t="s">
        <v>1194</v>
      </c>
      <c r="B191" s="38">
        <v>216</v>
      </c>
      <c r="C191" s="35">
        <v>84</v>
      </c>
    </row>
    <row r="192" spans="1:3" x14ac:dyDescent="0.25">
      <c r="A192" s="16" t="s">
        <v>1197</v>
      </c>
      <c r="B192" s="38">
        <v>216</v>
      </c>
      <c r="C192" s="35">
        <v>97.2</v>
      </c>
    </row>
    <row r="193" spans="1:3" x14ac:dyDescent="0.25">
      <c r="A193" s="16" t="s">
        <v>1196</v>
      </c>
      <c r="B193" s="38">
        <v>216</v>
      </c>
      <c r="C193" s="35">
        <v>97.2</v>
      </c>
    </row>
    <row r="194" spans="1:3" x14ac:dyDescent="0.25">
      <c r="A194" s="16" t="s">
        <v>1193</v>
      </c>
      <c r="B194" s="38">
        <v>216</v>
      </c>
      <c r="C194" s="35">
        <v>98.679000000000002</v>
      </c>
    </row>
    <row r="195" spans="1:3" x14ac:dyDescent="0.25">
      <c r="A195" s="16" t="s">
        <v>1195</v>
      </c>
      <c r="B195" s="38">
        <v>216</v>
      </c>
      <c r="C195" s="35">
        <v>108.68</v>
      </c>
    </row>
    <row r="196" spans="1:3" x14ac:dyDescent="0.25">
      <c r="A196" s="16" t="s">
        <v>1201</v>
      </c>
      <c r="B196" s="38">
        <v>220</v>
      </c>
      <c r="C196" s="35">
        <v>59.5</v>
      </c>
    </row>
    <row r="197" spans="1:3" x14ac:dyDescent="0.25">
      <c r="A197" s="16" t="s">
        <v>1202</v>
      </c>
      <c r="B197" s="38">
        <v>220</v>
      </c>
      <c r="C197" s="35">
        <v>60</v>
      </c>
    </row>
    <row r="198" spans="1:3" x14ac:dyDescent="0.25">
      <c r="A198" s="16" t="s">
        <v>1203</v>
      </c>
      <c r="B198" s="38">
        <v>220</v>
      </c>
      <c r="C198" s="35">
        <v>66</v>
      </c>
    </row>
    <row r="199" spans="1:3" x14ac:dyDescent="0.25">
      <c r="A199" s="16" t="s">
        <v>1204</v>
      </c>
      <c r="B199" s="38">
        <v>220</v>
      </c>
      <c r="C199" s="35">
        <v>72</v>
      </c>
    </row>
    <row r="200" spans="1:3" x14ac:dyDescent="0.25">
      <c r="A200" s="16" t="s">
        <v>1198</v>
      </c>
      <c r="B200" s="38">
        <v>220</v>
      </c>
      <c r="C200" s="35">
        <v>75</v>
      </c>
    </row>
    <row r="201" spans="1:3" x14ac:dyDescent="0.25">
      <c r="A201" s="16" t="s">
        <v>1199</v>
      </c>
      <c r="B201" s="38">
        <v>220</v>
      </c>
      <c r="C201" s="35" t="s">
        <v>53</v>
      </c>
    </row>
    <row r="202" spans="1:3" x14ac:dyDescent="0.25">
      <c r="A202" s="16" t="s">
        <v>1205</v>
      </c>
      <c r="B202" s="38">
        <v>224</v>
      </c>
      <c r="C202" s="35">
        <v>29</v>
      </c>
    </row>
    <row r="203" spans="1:3" x14ac:dyDescent="0.25">
      <c r="A203" s="16" t="s">
        <v>1206</v>
      </c>
      <c r="B203" s="38">
        <v>224</v>
      </c>
      <c r="C203" s="35">
        <v>48</v>
      </c>
    </row>
    <row r="204" spans="1:3" x14ac:dyDescent="0.25">
      <c r="A204" s="16" t="s">
        <v>1207</v>
      </c>
      <c r="B204" s="38">
        <v>224</v>
      </c>
      <c r="C204" s="35">
        <v>48</v>
      </c>
    </row>
    <row r="205" spans="1:3" x14ac:dyDescent="0.25">
      <c r="A205" s="16" t="s">
        <v>1209</v>
      </c>
      <c r="B205" s="38">
        <v>225</v>
      </c>
      <c r="C205" s="35">
        <v>43.68</v>
      </c>
    </row>
    <row r="206" spans="1:3" x14ac:dyDescent="0.25">
      <c r="A206" s="16" t="s">
        <v>1208</v>
      </c>
      <c r="B206" s="38">
        <v>225</v>
      </c>
      <c r="C206" s="35">
        <v>57.12</v>
      </c>
    </row>
    <row r="207" spans="1:3" x14ac:dyDescent="0.25">
      <c r="A207" s="16" t="s">
        <v>1149</v>
      </c>
      <c r="B207" s="38">
        <v>225</v>
      </c>
      <c r="C207" s="35">
        <v>210</v>
      </c>
    </row>
    <row r="208" spans="1:3" x14ac:dyDescent="0.25">
      <c r="A208" s="16" t="s">
        <v>1212</v>
      </c>
      <c r="B208" s="38">
        <v>240</v>
      </c>
      <c r="C208" s="35">
        <v>37</v>
      </c>
    </row>
    <row r="209" spans="1:3" x14ac:dyDescent="0.25">
      <c r="A209" s="16" t="s">
        <v>1223</v>
      </c>
      <c r="B209" s="38">
        <v>240</v>
      </c>
      <c r="C209" s="35">
        <v>57.8</v>
      </c>
    </row>
    <row r="210" spans="1:3" x14ac:dyDescent="0.25">
      <c r="A210" s="16" t="s">
        <v>1214</v>
      </c>
      <c r="B210" s="38">
        <v>240</v>
      </c>
      <c r="C210" s="35">
        <v>81</v>
      </c>
    </row>
    <row r="211" spans="1:3" x14ac:dyDescent="0.25">
      <c r="A211" s="16" t="s">
        <v>1215</v>
      </c>
      <c r="B211" s="38">
        <v>240</v>
      </c>
      <c r="C211" s="35">
        <v>83.719999999999985</v>
      </c>
    </row>
    <row r="212" spans="1:3" x14ac:dyDescent="0.25">
      <c r="A212" s="16" t="s">
        <v>1216</v>
      </c>
      <c r="B212" s="38">
        <v>240</v>
      </c>
      <c r="C212" s="35">
        <v>123.88949999999998</v>
      </c>
    </row>
    <row r="213" spans="1:3" x14ac:dyDescent="0.25">
      <c r="A213" s="16" t="s">
        <v>1217</v>
      </c>
      <c r="B213" s="38">
        <v>240</v>
      </c>
      <c r="C213" s="35">
        <v>126.72449999999999</v>
      </c>
    </row>
    <row r="214" spans="1:3" x14ac:dyDescent="0.25">
      <c r="A214" s="16" t="s">
        <v>1220</v>
      </c>
      <c r="B214" s="38">
        <v>240</v>
      </c>
      <c r="C214" s="35">
        <v>132</v>
      </c>
    </row>
    <row r="215" spans="1:3" x14ac:dyDescent="0.25">
      <c r="A215" s="16" t="s">
        <v>1222</v>
      </c>
      <c r="B215" s="38">
        <v>240</v>
      </c>
      <c r="C215" s="35">
        <v>132</v>
      </c>
    </row>
    <row r="216" spans="1:3" x14ac:dyDescent="0.25">
      <c r="A216" s="16" t="s">
        <v>1219</v>
      </c>
      <c r="B216" s="38">
        <v>240</v>
      </c>
      <c r="C216" s="35">
        <v>143</v>
      </c>
    </row>
    <row r="217" spans="1:3" x14ac:dyDescent="0.25">
      <c r="A217" s="16" t="s">
        <v>1221</v>
      </c>
      <c r="B217" s="38">
        <v>240</v>
      </c>
      <c r="C217" s="35">
        <v>143</v>
      </c>
    </row>
    <row r="218" spans="1:3" x14ac:dyDescent="0.25">
      <c r="A218" s="16" t="s">
        <v>1218</v>
      </c>
      <c r="B218" s="38">
        <v>240</v>
      </c>
      <c r="C218" s="35">
        <v>146.32000000000002</v>
      </c>
    </row>
    <row r="219" spans="1:3" x14ac:dyDescent="0.25">
      <c r="A219" s="16" t="s">
        <v>1213</v>
      </c>
      <c r="B219" s="38">
        <v>240</v>
      </c>
      <c r="C219" s="35">
        <v>148.75</v>
      </c>
    </row>
    <row r="220" spans="1:3" x14ac:dyDescent="0.25">
      <c r="A220" s="16" t="s">
        <v>1344</v>
      </c>
      <c r="B220" s="38">
        <v>240</v>
      </c>
      <c r="C220" s="35">
        <v>225</v>
      </c>
    </row>
    <row r="221" spans="1:3" x14ac:dyDescent="0.25">
      <c r="A221" s="16" t="s">
        <v>1186</v>
      </c>
      <c r="B221" s="38">
        <v>245</v>
      </c>
      <c r="C221" s="35">
        <v>5.9</v>
      </c>
    </row>
    <row r="222" spans="1:3" x14ac:dyDescent="0.25">
      <c r="A222" s="16" t="s">
        <v>1231</v>
      </c>
      <c r="B222" s="38">
        <v>250</v>
      </c>
      <c r="C222" s="35">
        <v>18.489999999999998</v>
      </c>
    </row>
    <row r="223" spans="1:3" x14ac:dyDescent="0.25">
      <c r="A223" s="16" t="s">
        <v>1232</v>
      </c>
      <c r="B223" s="38">
        <v>250</v>
      </c>
      <c r="C223" s="35">
        <v>43.82700912</v>
      </c>
    </row>
    <row r="224" spans="1:3" x14ac:dyDescent="0.25">
      <c r="A224" s="16" t="s">
        <v>1229</v>
      </c>
      <c r="B224" s="38">
        <v>250</v>
      </c>
      <c r="C224" s="35">
        <v>69.677279999999996</v>
      </c>
    </row>
    <row r="225" spans="1:3" x14ac:dyDescent="0.25">
      <c r="A225" s="16" t="s">
        <v>1182</v>
      </c>
      <c r="B225" s="38">
        <v>250</v>
      </c>
      <c r="C225" s="35">
        <v>70.850000000000009</v>
      </c>
    </row>
    <row r="226" spans="1:3" x14ac:dyDescent="0.25">
      <c r="A226" s="16" t="s">
        <v>1183</v>
      </c>
      <c r="B226" s="38">
        <v>250</v>
      </c>
      <c r="C226" s="35">
        <v>80.040000000000006</v>
      </c>
    </row>
    <row r="227" spans="1:3" x14ac:dyDescent="0.25">
      <c r="A227" s="16" t="s">
        <v>1230</v>
      </c>
      <c r="B227" s="38">
        <v>250</v>
      </c>
      <c r="C227" s="35">
        <v>112.19999999999999</v>
      </c>
    </row>
    <row r="228" spans="1:3" x14ac:dyDescent="0.25">
      <c r="A228" s="16" t="s">
        <v>1200</v>
      </c>
      <c r="B228" s="38">
        <v>250</v>
      </c>
      <c r="C228" s="35">
        <v>130</v>
      </c>
    </row>
    <row r="229" spans="1:3" x14ac:dyDescent="0.25">
      <c r="A229" s="16" t="s">
        <v>1228</v>
      </c>
      <c r="B229" s="38">
        <v>250</v>
      </c>
      <c r="C229" s="35">
        <v>240</v>
      </c>
    </row>
    <row r="230" spans="1:3" x14ac:dyDescent="0.25">
      <c r="A230" s="16" t="s">
        <v>1233</v>
      </c>
      <c r="B230" s="38">
        <v>256</v>
      </c>
      <c r="C230" s="35">
        <v>52</v>
      </c>
    </row>
    <row r="231" spans="1:3" x14ac:dyDescent="0.25">
      <c r="A231" s="16" t="s">
        <v>1234</v>
      </c>
      <c r="B231" s="38">
        <v>256</v>
      </c>
      <c r="C231" s="35">
        <v>54</v>
      </c>
    </row>
    <row r="232" spans="1:3" x14ac:dyDescent="0.25">
      <c r="A232" s="16" t="s">
        <v>1236</v>
      </c>
      <c r="B232" s="38">
        <v>256</v>
      </c>
      <c r="C232" s="35">
        <v>162</v>
      </c>
    </row>
    <row r="233" spans="1:3" x14ac:dyDescent="0.25">
      <c r="A233" s="16" t="s">
        <v>1235</v>
      </c>
      <c r="B233" s="38">
        <v>256</v>
      </c>
      <c r="C233" s="35">
        <v>176</v>
      </c>
    </row>
    <row r="234" spans="1:3" x14ac:dyDescent="0.25">
      <c r="A234" s="16" t="s">
        <v>1210</v>
      </c>
      <c r="B234" s="38">
        <v>264</v>
      </c>
      <c r="C234" s="35">
        <v>29.439999999999998</v>
      </c>
    </row>
    <row r="235" spans="1:3" x14ac:dyDescent="0.25">
      <c r="A235" s="16" t="s">
        <v>1239</v>
      </c>
      <c r="B235" s="38">
        <v>268</v>
      </c>
      <c r="C235" s="35">
        <v>188</v>
      </c>
    </row>
    <row r="236" spans="1:3" x14ac:dyDescent="0.25">
      <c r="A236" s="16" t="s">
        <v>1227</v>
      </c>
      <c r="B236" s="38">
        <v>272</v>
      </c>
      <c r="C236" s="35">
        <v>33.28</v>
      </c>
    </row>
    <row r="237" spans="1:3" x14ac:dyDescent="0.25">
      <c r="A237" s="16" t="s">
        <v>1226</v>
      </c>
      <c r="B237" s="38">
        <v>272</v>
      </c>
      <c r="C237" s="35">
        <v>52.48</v>
      </c>
    </row>
    <row r="238" spans="1:3" x14ac:dyDescent="0.25">
      <c r="A238" s="16" t="s">
        <v>1241</v>
      </c>
      <c r="B238" s="38">
        <v>275</v>
      </c>
      <c r="C238" s="35">
        <v>63.839999999999996</v>
      </c>
    </row>
    <row r="239" spans="1:3" x14ac:dyDescent="0.25">
      <c r="A239" s="16" t="s">
        <v>1242</v>
      </c>
      <c r="B239" s="38">
        <v>275</v>
      </c>
      <c r="C239" s="35">
        <v>86.25</v>
      </c>
    </row>
    <row r="240" spans="1:3" x14ac:dyDescent="0.25">
      <c r="A240" s="16" t="s">
        <v>1240</v>
      </c>
      <c r="B240" s="38">
        <v>275</v>
      </c>
      <c r="C240" s="35">
        <v>92</v>
      </c>
    </row>
    <row r="241" spans="1:3" x14ac:dyDescent="0.25">
      <c r="A241" s="16" t="s">
        <v>1243</v>
      </c>
      <c r="B241" s="38">
        <v>276</v>
      </c>
      <c r="C241" s="35">
        <v>296</v>
      </c>
    </row>
    <row r="242" spans="1:3" x14ac:dyDescent="0.25">
      <c r="A242" s="16" t="s">
        <v>1211</v>
      </c>
      <c r="B242" s="38">
        <v>280</v>
      </c>
      <c r="C242" s="35">
        <v>22.36</v>
      </c>
    </row>
    <row r="243" spans="1:3" x14ac:dyDescent="0.25">
      <c r="A243" s="16" t="s">
        <v>1251</v>
      </c>
      <c r="B243" s="38">
        <v>280</v>
      </c>
      <c r="C243" s="35">
        <v>44.25</v>
      </c>
    </row>
    <row r="244" spans="1:3" x14ac:dyDescent="0.25">
      <c r="A244" s="16" t="s">
        <v>1252</v>
      </c>
      <c r="B244" s="38">
        <v>280</v>
      </c>
      <c r="C244" s="35">
        <v>44.25</v>
      </c>
    </row>
    <row r="245" spans="1:3" x14ac:dyDescent="0.25">
      <c r="A245" s="16" t="s">
        <v>1256</v>
      </c>
      <c r="B245" s="38">
        <v>280</v>
      </c>
      <c r="C245" s="35">
        <v>46.15</v>
      </c>
    </row>
    <row r="246" spans="1:3" x14ac:dyDescent="0.25">
      <c r="A246" s="16" t="s">
        <v>1249</v>
      </c>
      <c r="B246" s="38">
        <v>280</v>
      </c>
      <c r="C246" s="35">
        <v>53.959999999999994</v>
      </c>
    </row>
    <row r="247" spans="1:3" x14ac:dyDescent="0.25">
      <c r="A247" s="16" t="s">
        <v>1250</v>
      </c>
      <c r="B247" s="38">
        <v>280</v>
      </c>
      <c r="C247" s="35">
        <v>53.959999999999994</v>
      </c>
    </row>
    <row r="248" spans="1:3" x14ac:dyDescent="0.25">
      <c r="A248" s="16" t="s">
        <v>1253</v>
      </c>
      <c r="B248" s="38">
        <v>280</v>
      </c>
      <c r="C248" s="35">
        <v>53.959999999999994</v>
      </c>
    </row>
    <row r="249" spans="1:3" x14ac:dyDescent="0.25">
      <c r="A249" s="16" t="s">
        <v>1247</v>
      </c>
      <c r="B249" s="38">
        <v>280</v>
      </c>
      <c r="C249" s="35">
        <v>61.059999999999995</v>
      </c>
    </row>
    <row r="250" spans="1:3" x14ac:dyDescent="0.25">
      <c r="A250" s="16" t="s">
        <v>1248</v>
      </c>
      <c r="B250" s="38">
        <v>280</v>
      </c>
      <c r="C250" s="35">
        <v>61.059999999999995</v>
      </c>
    </row>
    <row r="251" spans="1:3" x14ac:dyDescent="0.25">
      <c r="A251" s="16" t="s">
        <v>1245</v>
      </c>
      <c r="B251" s="38">
        <v>280</v>
      </c>
      <c r="C251" s="35">
        <v>66</v>
      </c>
    </row>
    <row r="252" spans="1:3" x14ac:dyDescent="0.25">
      <c r="A252" s="16" t="s">
        <v>1254</v>
      </c>
      <c r="B252" s="38">
        <v>280</v>
      </c>
      <c r="C252" s="35">
        <v>73.84</v>
      </c>
    </row>
    <row r="253" spans="1:3" x14ac:dyDescent="0.25">
      <c r="A253" s="16" t="s">
        <v>1255</v>
      </c>
      <c r="B253" s="38">
        <v>280</v>
      </c>
      <c r="C253" s="35">
        <v>78.809999999999988</v>
      </c>
    </row>
    <row r="254" spans="1:3" x14ac:dyDescent="0.25">
      <c r="A254" s="16" t="s">
        <v>1244</v>
      </c>
      <c r="B254" s="38">
        <v>280</v>
      </c>
      <c r="C254" s="35">
        <v>180</v>
      </c>
    </row>
    <row r="255" spans="1:3" x14ac:dyDescent="0.25">
      <c r="A255" s="16" t="s">
        <v>1246</v>
      </c>
      <c r="B255" s="38">
        <v>280</v>
      </c>
      <c r="C255" s="35"/>
    </row>
    <row r="256" spans="1:3" x14ac:dyDescent="0.25">
      <c r="A256" s="16" t="s">
        <v>1237</v>
      </c>
      <c r="B256" s="38">
        <v>288</v>
      </c>
      <c r="C256" s="35">
        <v>78.08</v>
      </c>
    </row>
    <row r="257" spans="1:3" x14ac:dyDescent="0.25">
      <c r="A257" s="16" t="s">
        <v>1257</v>
      </c>
      <c r="B257" s="38">
        <v>290</v>
      </c>
      <c r="C257" s="35">
        <v>132.6</v>
      </c>
    </row>
    <row r="258" spans="1:3" x14ac:dyDescent="0.25">
      <c r="A258" s="16" t="s">
        <v>1224</v>
      </c>
      <c r="B258" s="38">
        <v>300</v>
      </c>
      <c r="C258" s="35">
        <v>90</v>
      </c>
    </row>
    <row r="259" spans="1:3" x14ac:dyDescent="0.25">
      <c r="A259" s="16" t="s">
        <v>1259</v>
      </c>
      <c r="B259" s="38">
        <v>300</v>
      </c>
      <c r="C259" s="35">
        <v>126</v>
      </c>
    </row>
    <row r="260" spans="1:3" x14ac:dyDescent="0.25">
      <c r="A260" s="16" t="s">
        <v>1258</v>
      </c>
      <c r="B260" s="38">
        <v>300</v>
      </c>
      <c r="C260" s="35">
        <v>219.2511744</v>
      </c>
    </row>
    <row r="261" spans="1:3" x14ac:dyDescent="0.25">
      <c r="A261" s="16" t="s">
        <v>1260</v>
      </c>
      <c r="B261" s="38">
        <v>300</v>
      </c>
      <c r="C261" s="35">
        <v>254.32</v>
      </c>
    </row>
    <row r="262" spans="1:3" x14ac:dyDescent="0.25">
      <c r="A262" s="16" t="s">
        <v>1144</v>
      </c>
      <c r="B262" s="38">
        <v>315</v>
      </c>
      <c r="C262" s="35">
        <v>90.949999999999989</v>
      </c>
    </row>
    <row r="263" spans="1:3" x14ac:dyDescent="0.25">
      <c r="A263" s="16" t="s">
        <v>1264</v>
      </c>
      <c r="B263" s="38">
        <v>320</v>
      </c>
      <c r="C263" s="35">
        <v>49</v>
      </c>
    </row>
    <row r="264" spans="1:3" x14ac:dyDescent="0.25">
      <c r="A264" s="16" t="s">
        <v>1265</v>
      </c>
      <c r="B264" s="38">
        <v>320</v>
      </c>
      <c r="C264" s="35">
        <v>59.169999999999995</v>
      </c>
    </row>
    <row r="265" spans="1:3" x14ac:dyDescent="0.25">
      <c r="A265" s="16" t="s">
        <v>1266</v>
      </c>
      <c r="B265" s="38">
        <v>320</v>
      </c>
      <c r="C265" s="35">
        <v>59.169999999999995</v>
      </c>
    </row>
    <row r="266" spans="1:3" x14ac:dyDescent="0.25">
      <c r="A266" s="16" t="s">
        <v>1268</v>
      </c>
      <c r="B266" s="38">
        <v>320</v>
      </c>
      <c r="C266" s="35">
        <v>85.25</v>
      </c>
    </row>
    <row r="267" spans="1:3" x14ac:dyDescent="0.25">
      <c r="A267" s="16" t="s">
        <v>1267</v>
      </c>
      <c r="B267" s="38">
        <v>320</v>
      </c>
      <c r="C267" s="35">
        <v>85.25</v>
      </c>
    </row>
    <row r="268" spans="1:3" x14ac:dyDescent="0.25">
      <c r="A268" s="16" t="s">
        <v>1238</v>
      </c>
      <c r="B268" s="38">
        <v>320</v>
      </c>
      <c r="C268" s="35">
        <v>149.5</v>
      </c>
    </row>
    <row r="269" spans="1:3" x14ac:dyDescent="0.25">
      <c r="A269" s="16" t="s">
        <v>1273</v>
      </c>
      <c r="B269" s="38">
        <v>330</v>
      </c>
      <c r="C269" s="35">
        <v>125.25</v>
      </c>
    </row>
    <row r="270" spans="1:3" x14ac:dyDescent="0.25">
      <c r="A270" s="16" t="s">
        <v>1274</v>
      </c>
      <c r="B270" s="38">
        <v>336</v>
      </c>
      <c r="C270" s="35">
        <v>110</v>
      </c>
    </row>
    <row r="271" spans="1:3" x14ac:dyDescent="0.25">
      <c r="A271" s="16" t="s">
        <v>1261</v>
      </c>
      <c r="B271" s="38">
        <v>336</v>
      </c>
      <c r="C271" s="35">
        <v>110.00000000000001</v>
      </c>
    </row>
    <row r="272" spans="1:3" x14ac:dyDescent="0.25">
      <c r="A272" s="16" t="s">
        <v>1276</v>
      </c>
      <c r="B272" s="38">
        <v>336</v>
      </c>
      <c r="C272" s="35">
        <v>130</v>
      </c>
    </row>
    <row r="273" spans="1:3" x14ac:dyDescent="0.25">
      <c r="A273" s="16" t="s">
        <v>1275</v>
      </c>
      <c r="B273" s="38">
        <v>336</v>
      </c>
      <c r="C273" s="35">
        <v>130</v>
      </c>
    </row>
    <row r="274" spans="1:3" x14ac:dyDescent="0.25">
      <c r="A274" s="16" t="s">
        <v>1262</v>
      </c>
      <c r="B274" s="38">
        <v>350</v>
      </c>
      <c r="C274" s="35">
        <v>58.960000000000008</v>
      </c>
    </row>
    <row r="275" spans="1:3" x14ac:dyDescent="0.25">
      <c r="A275" s="16" t="s">
        <v>1277</v>
      </c>
      <c r="B275" s="38">
        <v>350</v>
      </c>
      <c r="C275" s="35">
        <v>94.44</v>
      </c>
    </row>
    <row r="276" spans="1:3" x14ac:dyDescent="0.25">
      <c r="A276" s="16" t="s">
        <v>1263</v>
      </c>
      <c r="B276" s="38">
        <v>352</v>
      </c>
      <c r="C276" s="35">
        <v>76.25</v>
      </c>
    </row>
    <row r="277" spans="1:3" x14ac:dyDescent="0.25">
      <c r="A277" s="16" t="s">
        <v>1293</v>
      </c>
      <c r="B277" s="38">
        <v>357</v>
      </c>
      <c r="C277" s="35">
        <v>254.28</v>
      </c>
    </row>
    <row r="278" spans="1:3" x14ac:dyDescent="0.25">
      <c r="A278" s="16" t="s">
        <v>1279</v>
      </c>
      <c r="B278" s="38">
        <v>360</v>
      </c>
      <c r="C278" s="35">
        <v>88</v>
      </c>
    </row>
    <row r="279" spans="1:3" x14ac:dyDescent="0.25">
      <c r="A279" s="16" t="s">
        <v>1280</v>
      </c>
      <c r="B279" s="38">
        <v>360</v>
      </c>
      <c r="C279" s="35">
        <v>144</v>
      </c>
    </row>
    <row r="280" spans="1:3" x14ac:dyDescent="0.25">
      <c r="A280" s="16" t="s">
        <v>1282</v>
      </c>
      <c r="B280" s="38">
        <v>368</v>
      </c>
      <c r="C280" s="35">
        <v>70.400000000000006</v>
      </c>
    </row>
    <row r="281" spans="1:3" x14ac:dyDescent="0.25">
      <c r="A281" s="16" t="s">
        <v>1225</v>
      </c>
      <c r="B281" s="38">
        <v>375</v>
      </c>
      <c r="C281" s="35">
        <v>389.15000000000003</v>
      </c>
    </row>
    <row r="282" spans="1:3" x14ac:dyDescent="0.25">
      <c r="A282" s="16" t="s">
        <v>1272</v>
      </c>
      <c r="B282" s="38">
        <v>400</v>
      </c>
      <c r="C282" s="35">
        <v>90</v>
      </c>
    </row>
    <row r="283" spans="1:3" x14ac:dyDescent="0.25">
      <c r="A283" s="16" t="s">
        <v>1271</v>
      </c>
      <c r="B283" s="38">
        <v>400</v>
      </c>
      <c r="C283" s="35">
        <v>103.94999999999999</v>
      </c>
    </row>
    <row r="284" spans="1:3" x14ac:dyDescent="0.25">
      <c r="A284" s="16" t="s">
        <v>1286</v>
      </c>
      <c r="B284" s="38">
        <v>400</v>
      </c>
      <c r="C284" s="35">
        <v>162</v>
      </c>
    </row>
    <row r="285" spans="1:3" x14ac:dyDescent="0.25">
      <c r="A285" s="16" t="s">
        <v>1285</v>
      </c>
      <c r="B285" s="38">
        <v>400</v>
      </c>
      <c r="C285" s="35">
        <v>171</v>
      </c>
    </row>
    <row r="286" spans="1:3" x14ac:dyDescent="0.25">
      <c r="A286" s="16" t="s">
        <v>1278</v>
      </c>
      <c r="B286" s="38">
        <v>400</v>
      </c>
      <c r="C286" s="35">
        <v>174</v>
      </c>
    </row>
    <row r="287" spans="1:3" x14ac:dyDescent="0.25">
      <c r="A287" s="16" t="s">
        <v>1269</v>
      </c>
      <c r="B287" s="38">
        <v>400</v>
      </c>
      <c r="C287" s="35">
        <v>177.566</v>
      </c>
    </row>
    <row r="288" spans="1:3" x14ac:dyDescent="0.25">
      <c r="A288" s="16" t="s">
        <v>1270</v>
      </c>
      <c r="B288" s="38">
        <v>400</v>
      </c>
      <c r="C288" s="35">
        <v>232.898</v>
      </c>
    </row>
    <row r="289" spans="1:3" x14ac:dyDescent="0.25">
      <c r="A289" s="16" t="s">
        <v>1284</v>
      </c>
      <c r="B289" s="38">
        <v>400</v>
      </c>
      <c r="C289" s="35" t="s">
        <v>53</v>
      </c>
    </row>
    <row r="290" spans="1:3" x14ac:dyDescent="0.25">
      <c r="A290" s="16" t="s">
        <v>1288</v>
      </c>
      <c r="B290" s="38">
        <v>416</v>
      </c>
      <c r="C290" s="35">
        <v>110</v>
      </c>
    </row>
    <row r="291" spans="1:3" x14ac:dyDescent="0.25">
      <c r="A291" s="16" t="s">
        <v>1289</v>
      </c>
      <c r="B291" s="38">
        <v>416</v>
      </c>
      <c r="C291" s="35">
        <v>180</v>
      </c>
    </row>
    <row r="292" spans="1:3" x14ac:dyDescent="0.25">
      <c r="A292" s="16" t="s">
        <v>1283</v>
      </c>
      <c r="B292" s="38">
        <v>420</v>
      </c>
      <c r="C292" s="35">
        <v>118.8</v>
      </c>
    </row>
    <row r="293" spans="1:3" x14ac:dyDescent="0.25">
      <c r="A293" s="16" t="s">
        <v>1290</v>
      </c>
      <c r="B293" s="38">
        <v>420</v>
      </c>
      <c r="C293" s="35">
        <v>201.6</v>
      </c>
    </row>
    <row r="294" spans="1:3" x14ac:dyDescent="0.25">
      <c r="A294" s="16" t="s">
        <v>1292</v>
      </c>
      <c r="B294" s="38">
        <v>450</v>
      </c>
      <c r="C294" s="35">
        <v>112.8771936</v>
      </c>
    </row>
    <row r="295" spans="1:3" x14ac:dyDescent="0.25">
      <c r="A295" s="16" t="s">
        <v>1281</v>
      </c>
      <c r="B295" s="38">
        <v>450</v>
      </c>
      <c r="C295" s="35">
        <v>182.82</v>
      </c>
    </row>
    <row r="296" spans="1:3" x14ac:dyDescent="0.25">
      <c r="A296" s="16" t="s">
        <v>1287</v>
      </c>
      <c r="B296" s="38">
        <v>456</v>
      </c>
      <c r="C296" s="35">
        <v>148.83999999999997</v>
      </c>
    </row>
    <row r="297" spans="1:3" x14ac:dyDescent="0.25">
      <c r="A297" s="16" t="s">
        <v>1294</v>
      </c>
      <c r="B297" s="38">
        <v>480</v>
      </c>
      <c r="C297" s="35">
        <v>114.95</v>
      </c>
    </row>
    <row r="298" spans="1:3" x14ac:dyDescent="0.25">
      <c r="A298" s="16" t="s">
        <v>1291</v>
      </c>
      <c r="B298" s="38">
        <v>480</v>
      </c>
      <c r="C298" s="35">
        <v>121.55000000000001</v>
      </c>
    </row>
    <row r="299" spans="1:3" x14ac:dyDescent="0.25">
      <c r="A299" s="16" t="s">
        <v>1295</v>
      </c>
      <c r="B299" s="38">
        <v>480</v>
      </c>
      <c r="C299" s="35">
        <v>162</v>
      </c>
    </row>
    <row r="300" spans="1:3" x14ac:dyDescent="0.25">
      <c r="A300" s="16" t="s">
        <v>1296</v>
      </c>
      <c r="B300" s="38">
        <v>496</v>
      </c>
      <c r="C300" s="35">
        <v>114.95</v>
      </c>
    </row>
    <row r="301" spans="1:3" x14ac:dyDescent="0.25">
      <c r="A301" s="16" t="s">
        <v>1297</v>
      </c>
      <c r="B301" s="38">
        <v>500</v>
      </c>
      <c r="C301" s="35">
        <v>200</v>
      </c>
    </row>
    <row r="302" spans="1:3" x14ac:dyDescent="0.25">
      <c r="A302" s="16" t="s">
        <v>1345</v>
      </c>
      <c r="B302" s="38">
        <v>550</v>
      </c>
      <c r="C302" s="35">
        <v>61.800000000000004</v>
      </c>
    </row>
    <row r="303" spans="1:3" x14ac:dyDescent="0.25">
      <c r="A303" s="16" t="s">
        <v>1298</v>
      </c>
      <c r="B303" s="38">
        <v>590</v>
      </c>
      <c r="C303" s="35">
        <v>97.28</v>
      </c>
    </row>
    <row r="304" spans="1:3" x14ac:dyDescent="0.25">
      <c r="A304" s="16" t="s">
        <v>1299</v>
      </c>
      <c r="B304" s="38">
        <v>620</v>
      </c>
      <c r="C304" s="35">
        <v>140</v>
      </c>
    </row>
    <row r="305" spans="1:3" x14ac:dyDescent="0.25">
      <c r="A305" s="16" t="s">
        <v>1300</v>
      </c>
      <c r="B305" s="38">
        <v>640</v>
      </c>
      <c r="C305" s="35">
        <v>187.6</v>
      </c>
    </row>
    <row r="306" spans="1:3" x14ac:dyDescent="0.25">
      <c r="A306" s="16" t="s">
        <v>1302</v>
      </c>
      <c r="B306" s="38">
        <v>675</v>
      </c>
      <c r="C306" s="35">
        <v>31.2</v>
      </c>
    </row>
    <row r="307" spans="1:3" x14ac:dyDescent="0.25">
      <c r="A307" s="16" t="s">
        <v>1301</v>
      </c>
      <c r="B307" s="38">
        <v>800</v>
      </c>
      <c r="C307" s="35">
        <v>182.68799999999999</v>
      </c>
    </row>
    <row r="308" spans="1:3" x14ac:dyDescent="0.25">
      <c r="A308" s="16" t="s">
        <v>1304</v>
      </c>
      <c r="B308" s="38">
        <v>895</v>
      </c>
      <c r="C308" s="35">
        <v>260.128512</v>
      </c>
    </row>
    <row r="309" spans="1:3" x14ac:dyDescent="0.25">
      <c r="A309" s="16" t="s">
        <v>1346</v>
      </c>
      <c r="B309" s="38">
        <v>900</v>
      </c>
      <c r="C309" s="35">
        <v>181.8657</v>
      </c>
    </row>
    <row r="310" spans="1:3" x14ac:dyDescent="0.25">
      <c r="A310" s="16" t="s">
        <v>1303</v>
      </c>
      <c r="B310" s="38">
        <v>960</v>
      </c>
      <c r="C310" s="35">
        <v>281.60000000000002</v>
      </c>
    </row>
    <row r="311" spans="1:3" x14ac:dyDescent="0.25">
      <c r="A311" s="16" t="s">
        <v>1305</v>
      </c>
      <c r="B311" s="38">
        <v>1000</v>
      </c>
      <c r="C311" s="35">
        <v>330</v>
      </c>
    </row>
    <row r="312" spans="1:3" x14ac:dyDescent="0.25">
      <c r="A312" s="16" t="s">
        <v>1306</v>
      </c>
      <c r="B312" s="38">
        <v>2000</v>
      </c>
      <c r="C312" s="35">
        <v>300</v>
      </c>
    </row>
  </sheetData>
  <sortState ref="A2:C312">
    <sortCondition ref="B2:B312"/>
    <sortCondition ref="C2:C312"/>
    <sortCondition ref="A2:A31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1"/>
  <sheetViews>
    <sheetView workbookViewId="0"/>
  </sheetViews>
  <sheetFormatPr defaultColWidth="11" defaultRowHeight="15.75" x14ac:dyDescent="0.25"/>
  <cols>
    <col min="1" max="1" width="52.875" style="4" customWidth="1"/>
    <col min="2" max="2" width="13.875" style="2" customWidth="1"/>
    <col min="3" max="3" width="10.875" style="2"/>
  </cols>
  <sheetData>
    <row r="1" spans="1:3" s="4" customFormat="1" x14ac:dyDescent="0.25">
      <c r="A1" s="16" t="s">
        <v>940</v>
      </c>
      <c r="B1" s="18" t="s">
        <v>164</v>
      </c>
      <c r="C1" s="123" t="s">
        <v>20</v>
      </c>
    </row>
    <row r="2" spans="1:3" x14ac:dyDescent="0.25">
      <c r="A2" s="16" t="s">
        <v>1002</v>
      </c>
      <c r="B2" s="38">
        <v>200</v>
      </c>
      <c r="C2" s="35">
        <v>25</v>
      </c>
    </row>
    <row r="3" spans="1:3" x14ac:dyDescent="0.25">
      <c r="A3" s="16" t="s">
        <v>1003</v>
      </c>
      <c r="B3" s="38">
        <v>225</v>
      </c>
      <c r="C3" s="35" t="s">
        <v>53</v>
      </c>
    </row>
    <row r="4" spans="1:3" x14ac:dyDescent="0.25">
      <c r="A4" s="16" t="s">
        <v>1004</v>
      </c>
      <c r="B4" s="38">
        <v>250</v>
      </c>
      <c r="C4" s="29">
        <v>42</v>
      </c>
    </row>
    <row r="5" spans="1:3" x14ac:dyDescent="0.25">
      <c r="A5" s="16" t="s">
        <v>1005</v>
      </c>
      <c r="B5" s="38">
        <v>275</v>
      </c>
      <c r="C5" s="35">
        <v>32.33</v>
      </c>
    </row>
    <row r="6" spans="1:3" x14ac:dyDescent="0.25">
      <c r="A6" s="16" t="s">
        <v>1010</v>
      </c>
      <c r="B6" s="38">
        <v>300</v>
      </c>
      <c r="C6" s="29">
        <v>13.935456</v>
      </c>
    </row>
    <row r="7" spans="1:3" x14ac:dyDescent="0.25">
      <c r="A7" s="16" t="s">
        <v>1006</v>
      </c>
      <c r="B7" s="38">
        <v>300</v>
      </c>
      <c r="C7" s="35">
        <v>31.72</v>
      </c>
    </row>
    <row r="8" spans="1:3" x14ac:dyDescent="0.25">
      <c r="A8" s="16" t="s">
        <v>1008</v>
      </c>
      <c r="B8" s="38">
        <v>300</v>
      </c>
      <c r="C8" s="35">
        <v>35.414400000000001</v>
      </c>
    </row>
    <row r="9" spans="1:3" x14ac:dyDescent="0.25">
      <c r="A9" s="16" t="s">
        <v>1007</v>
      </c>
      <c r="B9" s="38">
        <v>300</v>
      </c>
      <c r="C9" s="35">
        <v>112.17999999999999</v>
      </c>
    </row>
    <row r="10" spans="1:3" x14ac:dyDescent="0.25">
      <c r="A10" s="16" t="s">
        <v>1009</v>
      </c>
      <c r="B10" s="38">
        <v>300</v>
      </c>
      <c r="C10" s="35" t="s">
        <v>53</v>
      </c>
    </row>
    <row r="11" spans="1:3" x14ac:dyDescent="0.25">
      <c r="A11" s="16" t="s">
        <v>1011</v>
      </c>
      <c r="B11" s="38">
        <v>310</v>
      </c>
      <c r="C11" s="29">
        <v>57.42</v>
      </c>
    </row>
    <row r="12" spans="1:3" x14ac:dyDescent="0.25">
      <c r="A12" s="16" t="s">
        <v>1013</v>
      </c>
      <c r="B12" s="38">
        <v>320</v>
      </c>
      <c r="C12" s="29">
        <v>38.25</v>
      </c>
    </row>
    <row r="13" spans="1:3" x14ac:dyDescent="0.25">
      <c r="A13" s="16" t="s">
        <v>1012</v>
      </c>
      <c r="B13" s="38">
        <v>320</v>
      </c>
      <c r="C13" s="44">
        <v>42.642495359999998</v>
      </c>
    </row>
    <row r="14" spans="1:3" x14ac:dyDescent="0.25">
      <c r="A14" s="16" t="s">
        <v>1014</v>
      </c>
      <c r="B14" s="38">
        <v>325</v>
      </c>
      <c r="C14" s="29">
        <v>19.980000000000004</v>
      </c>
    </row>
    <row r="15" spans="1:3" x14ac:dyDescent="0.25">
      <c r="A15" s="16" t="s">
        <v>1015</v>
      </c>
      <c r="B15" s="38">
        <v>360</v>
      </c>
      <c r="C15" s="35">
        <v>49.6</v>
      </c>
    </row>
    <row r="16" spans="1:3" x14ac:dyDescent="0.25">
      <c r="A16" s="16" t="s">
        <v>1017</v>
      </c>
      <c r="B16" s="38">
        <v>400</v>
      </c>
      <c r="C16" s="29">
        <v>15</v>
      </c>
    </row>
    <row r="17" spans="1:3" x14ac:dyDescent="0.25">
      <c r="A17" s="16" t="s">
        <v>1025</v>
      </c>
      <c r="B17" s="38">
        <v>400</v>
      </c>
      <c r="C17" s="29">
        <v>32</v>
      </c>
    </row>
    <row r="18" spans="1:3" x14ac:dyDescent="0.25">
      <c r="A18" s="16" t="s">
        <v>1016</v>
      </c>
      <c r="B18" s="38">
        <v>400</v>
      </c>
      <c r="C18" s="29">
        <v>35.75</v>
      </c>
    </row>
    <row r="19" spans="1:3" x14ac:dyDescent="0.25">
      <c r="A19" s="16" t="s">
        <v>1023</v>
      </c>
      <c r="B19" s="38">
        <v>400</v>
      </c>
      <c r="C19" s="29">
        <v>41.806367999999999</v>
      </c>
    </row>
    <row r="20" spans="1:3" x14ac:dyDescent="0.25">
      <c r="A20" s="16" t="s">
        <v>1021</v>
      </c>
      <c r="B20" s="38">
        <v>400</v>
      </c>
      <c r="C20" s="44">
        <v>45.650000000000006</v>
      </c>
    </row>
    <row r="21" spans="1:3" x14ac:dyDescent="0.25">
      <c r="A21" s="16" t="s">
        <v>1024</v>
      </c>
      <c r="B21" s="38">
        <v>400</v>
      </c>
      <c r="C21" s="35">
        <v>50.725059840000007</v>
      </c>
    </row>
    <row r="22" spans="1:3" x14ac:dyDescent="0.25">
      <c r="A22" s="16" t="s">
        <v>1022</v>
      </c>
      <c r="B22" s="38">
        <v>400</v>
      </c>
      <c r="C22" s="29">
        <v>58.064399999999999</v>
      </c>
    </row>
    <row r="23" spans="1:3" x14ac:dyDescent="0.25">
      <c r="A23" s="16" t="s">
        <v>1018</v>
      </c>
      <c r="B23" s="38">
        <v>400</v>
      </c>
      <c r="C23" s="35">
        <v>63</v>
      </c>
    </row>
    <row r="24" spans="1:3" x14ac:dyDescent="0.25">
      <c r="A24" s="16" t="s">
        <v>1019</v>
      </c>
      <c r="B24" s="38">
        <v>400</v>
      </c>
      <c r="C24" s="35">
        <v>63</v>
      </c>
    </row>
    <row r="25" spans="1:3" x14ac:dyDescent="0.25">
      <c r="A25" s="16" t="s">
        <v>1020</v>
      </c>
      <c r="B25" s="38">
        <v>400</v>
      </c>
      <c r="C25" s="35">
        <v>70</v>
      </c>
    </row>
    <row r="26" spans="1:3" x14ac:dyDescent="0.25">
      <c r="A26" s="16" t="s">
        <v>1026</v>
      </c>
      <c r="B26" s="38">
        <v>425</v>
      </c>
      <c r="C26" s="44">
        <v>24.010000000000005</v>
      </c>
    </row>
    <row r="27" spans="1:3" x14ac:dyDescent="0.25">
      <c r="A27" s="16" t="s">
        <v>1031</v>
      </c>
      <c r="B27" s="38">
        <v>450</v>
      </c>
      <c r="C27" s="29">
        <v>25.299999999999997</v>
      </c>
    </row>
    <row r="28" spans="1:3" x14ac:dyDescent="0.25">
      <c r="A28" s="16" t="s">
        <v>1029</v>
      </c>
      <c r="B28" s="38">
        <v>450</v>
      </c>
      <c r="C28" s="29">
        <v>28.5</v>
      </c>
    </row>
    <row r="29" spans="1:3" x14ac:dyDescent="0.25">
      <c r="A29" s="16" t="s">
        <v>1030</v>
      </c>
      <c r="B29" s="38">
        <v>450</v>
      </c>
      <c r="C29" s="35">
        <v>48.8</v>
      </c>
    </row>
    <row r="30" spans="1:3" x14ac:dyDescent="0.25">
      <c r="A30" s="16" t="s">
        <v>1027</v>
      </c>
      <c r="B30" s="38">
        <v>450</v>
      </c>
      <c r="C30" s="35">
        <v>58.5</v>
      </c>
    </row>
    <row r="31" spans="1:3" x14ac:dyDescent="0.25">
      <c r="A31" s="16" t="s">
        <v>1028</v>
      </c>
      <c r="B31" s="38">
        <v>450</v>
      </c>
      <c r="C31" s="35">
        <v>77.39</v>
      </c>
    </row>
    <row r="32" spans="1:3" x14ac:dyDescent="0.25">
      <c r="A32" s="16" t="s">
        <v>1032</v>
      </c>
      <c r="B32" s="38">
        <v>475</v>
      </c>
      <c r="C32" s="29">
        <v>55.556017920000009</v>
      </c>
    </row>
    <row r="33" spans="1:3" x14ac:dyDescent="0.25">
      <c r="A33" s="16" t="s">
        <v>1033</v>
      </c>
      <c r="B33" s="38">
        <v>480</v>
      </c>
      <c r="C33" s="29">
        <v>13.335000000000001</v>
      </c>
    </row>
    <row r="34" spans="1:3" x14ac:dyDescent="0.25">
      <c r="A34" s="16" t="s">
        <v>1038</v>
      </c>
      <c r="B34" s="38">
        <v>500</v>
      </c>
      <c r="C34" s="44">
        <v>22</v>
      </c>
    </row>
    <row r="35" spans="1:3" x14ac:dyDescent="0.25">
      <c r="A35" s="16" t="s">
        <v>1037</v>
      </c>
      <c r="B35" s="38">
        <v>500</v>
      </c>
      <c r="C35" s="44">
        <v>25.99</v>
      </c>
    </row>
    <row r="36" spans="1:3" x14ac:dyDescent="0.25">
      <c r="A36" s="16" t="s">
        <v>1043</v>
      </c>
      <c r="B36" s="38">
        <v>500</v>
      </c>
      <c r="C36" s="29">
        <v>27.870912000000001</v>
      </c>
    </row>
    <row r="37" spans="1:3" x14ac:dyDescent="0.25">
      <c r="A37" s="16" t="s">
        <v>1035</v>
      </c>
      <c r="B37" s="38">
        <v>500</v>
      </c>
      <c r="C37" s="44">
        <v>36</v>
      </c>
    </row>
    <row r="38" spans="1:3" x14ac:dyDescent="0.25">
      <c r="A38" s="16" t="s">
        <v>1036</v>
      </c>
      <c r="B38" s="38">
        <v>500</v>
      </c>
      <c r="C38" s="35">
        <v>36.363599999999998</v>
      </c>
    </row>
    <row r="39" spans="1:3" x14ac:dyDescent="0.25">
      <c r="A39" s="16" t="s">
        <v>1050</v>
      </c>
      <c r="B39" s="38">
        <v>500</v>
      </c>
      <c r="C39" s="35">
        <v>56</v>
      </c>
    </row>
    <row r="40" spans="1:3" x14ac:dyDescent="0.25">
      <c r="A40" s="16" t="s">
        <v>1049</v>
      </c>
      <c r="B40" s="38">
        <v>500</v>
      </c>
      <c r="C40" s="35">
        <v>57.75</v>
      </c>
    </row>
    <row r="41" spans="1:3" x14ac:dyDescent="0.25">
      <c r="A41" s="16" t="s">
        <v>1051</v>
      </c>
      <c r="B41" s="38">
        <v>500</v>
      </c>
      <c r="C41" s="35">
        <v>60</v>
      </c>
    </row>
    <row r="42" spans="1:3" x14ac:dyDescent="0.25">
      <c r="A42" s="16" t="s">
        <v>1045</v>
      </c>
      <c r="B42" s="38">
        <v>500</v>
      </c>
      <c r="C42" s="44">
        <v>63</v>
      </c>
    </row>
    <row r="43" spans="1:3" x14ac:dyDescent="0.25">
      <c r="A43" s="16" t="s">
        <v>1048</v>
      </c>
      <c r="B43" s="38">
        <v>500</v>
      </c>
      <c r="C43" s="35">
        <v>69.58</v>
      </c>
    </row>
    <row r="44" spans="1:3" x14ac:dyDescent="0.25">
      <c r="A44" s="16" t="s">
        <v>1040</v>
      </c>
      <c r="B44" s="38">
        <v>500</v>
      </c>
      <c r="C44" s="35">
        <v>71.5</v>
      </c>
    </row>
    <row r="45" spans="1:3" x14ac:dyDescent="0.25">
      <c r="A45" s="16" t="s">
        <v>1041</v>
      </c>
      <c r="B45" s="38">
        <v>500</v>
      </c>
      <c r="C45" s="35">
        <v>71.5</v>
      </c>
    </row>
    <row r="46" spans="1:3" x14ac:dyDescent="0.25">
      <c r="A46" s="16" t="s">
        <v>1042</v>
      </c>
      <c r="B46" s="38">
        <v>500</v>
      </c>
      <c r="C46" s="29">
        <v>104</v>
      </c>
    </row>
    <row r="47" spans="1:3" x14ac:dyDescent="0.25">
      <c r="A47" s="16" t="s">
        <v>1039</v>
      </c>
      <c r="B47" s="38">
        <v>500</v>
      </c>
      <c r="C47" s="35">
        <v>105</v>
      </c>
    </row>
    <row r="48" spans="1:3" x14ac:dyDescent="0.25">
      <c r="A48" s="16" t="s">
        <v>1044</v>
      </c>
      <c r="B48" s="38">
        <v>500</v>
      </c>
      <c r="C48" s="29">
        <v>210</v>
      </c>
    </row>
    <row r="49" spans="1:3" x14ac:dyDescent="0.25">
      <c r="A49" s="16" t="s">
        <v>1034</v>
      </c>
      <c r="B49" s="38">
        <v>500</v>
      </c>
      <c r="C49" s="44">
        <v>224</v>
      </c>
    </row>
    <row r="50" spans="1:3" x14ac:dyDescent="0.25">
      <c r="A50" s="16" t="s">
        <v>1046</v>
      </c>
      <c r="B50" s="38">
        <v>500</v>
      </c>
      <c r="C50" s="35" t="s">
        <v>53</v>
      </c>
    </row>
    <row r="51" spans="1:3" x14ac:dyDescent="0.25">
      <c r="A51" s="16" t="s">
        <v>1047</v>
      </c>
      <c r="B51" s="38">
        <v>500</v>
      </c>
      <c r="C51" s="29"/>
    </row>
    <row r="52" spans="1:3" x14ac:dyDescent="0.25">
      <c r="A52" s="16" t="s">
        <v>1052</v>
      </c>
      <c r="B52" s="38">
        <v>504</v>
      </c>
      <c r="C52" s="35">
        <v>53.29</v>
      </c>
    </row>
    <row r="53" spans="1:3" x14ac:dyDescent="0.25">
      <c r="A53" s="16" t="s">
        <v>1053</v>
      </c>
      <c r="B53" s="38">
        <v>520</v>
      </c>
      <c r="C53" s="35">
        <v>37.950000000000003</v>
      </c>
    </row>
    <row r="54" spans="1:3" x14ac:dyDescent="0.25">
      <c r="A54" s="16" t="s">
        <v>1054</v>
      </c>
      <c r="B54" s="38">
        <v>520</v>
      </c>
      <c r="C54" s="35">
        <v>72</v>
      </c>
    </row>
    <row r="55" spans="1:3" x14ac:dyDescent="0.25">
      <c r="A55" s="16" t="s">
        <v>1055</v>
      </c>
      <c r="B55" s="38">
        <v>528</v>
      </c>
      <c r="C55" s="44">
        <v>20</v>
      </c>
    </row>
    <row r="56" spans="1:3" x14ac:dyDescent="0.25">
      <c r="A56" s="16" t="s">
        <v>1056</v>
      </c>
      <c r="B56" s="38">
        <v>540</v>
      </c>
      <c r="C56" s="44">
        <v>81.599999999999994</v>
      </c>
    </row>
    <row r="57" spans="1:3" x14ac:dyDescent="0.25">
      <c r="A57" s="16" t="s">
        <v>1057</v>
      </c>
      <c r="B57" s="38">
        <v>540</v>
      </c>
      <c r="C57" s="29">
        <v>100.3</v>
      </c>
    </row>
    <row r="58" spans="1:3" x14ac:dyDescent="0.25">
      <c r="A58" s="16" t="s">
        <v>1060</v>
      </c>
      <c r="B58" s="38">
        <v>550</v>
      </c>
      <c r="C58" s="29">
        <v>78.0385536</v>
      </c>
    </row>
    <row r="59" spans="1:3" x14ac:dyDescent="0.25">
      <c r="A59" s="16" t="s">
        <v>1058</v>
      </c>
      <c r="B59" s="38">
        <v>550</v>
      </c>
      <c r="C59" s="35">
        <v>80.62</v>
      </c>
    </row>
    <row r="60" spans="1:3" x14ac:dyDescent="0.25">
      <c r="A60" s="16" t="s">
        <v>1059</v>
      </c>
      <c r="B60" s="38">
        <v>550</v>
      </c>
      <c r="C60" s="35">
        <v>108</v>
      </c>
    </row>
    <row r="61" spans="1:3" x14ac:dyDescent="0.25">
      <c r="A61" s="16" t="s">
        <v>1061</v>
      </c>
      <c r="B61" s="38">
        <v>550</v>
      </c>
      <c r="C61" s="35">
        <v>200</v>
      </c>
    </row>
    <row r="62" spans="1:3" x14ac:dyDescent="0.25">
      <c r="A62" s="16" t="s">
        <v>1062</v>
      </c>
      <c r="B62" s="38">
        <v>560</v>
      </c>
      <c r="C62" s="29">
        <v>125</v>
      </c>
    </row>
    <row r="63" spans="1:3" x14ac:dyDescent="0.25">
      <c r="A63" s="16" t="s">
        <v>1063</v>
      </c>
      <c r="B63" s="38">
        <v>564</v>
      </c>
      <c r="C63" s="35">
        <v>96.935999999999993</v>
      </c>
    </row>
    <row r="64" spans="1:3" x14ac:dyDescent="0.25">
      <c r="A64" s="16" t="s">
        <v>1065</v>
      </c>
      <c r="B64" s="38">
        <v>600</v>
      </c>
      <c r="C64" s="29">
        <v>18</v>
      </c>
    </row>
    <row r="65" spans="1:3" x14ac:dyDescent="0.25">
      <c r="A65" s="16" t="s">
        <v>1067</v>
      </c>
      <c r="B65" s="38">
        <v>600</v>
      </c>
      <c r="C65" s="35">
        <v>24</v>
      </c>
    </row>
    <row r="66" spans="1:3" x14ac:dyDescent="0.25">
      <c r="A66" s="16" t="s">
        <v>1074</v>
      </c>
      <c r="B66" s="38">
        <v>600</v>
      </c>
      <c r="C66" s="29">
        <v>25</v>
      </c>
    </row>
    <row r="67" spans="1:3" x14ac:dyDescent="0.25">
      <c r="A67" s="16" t="s">
        <v>1064</v>
      </c>
      <c r="B67" s="38">
        <v>600</v>
      </c>
      <c r="C67" s="35">
        <v>28.985748480000005</v>
      </c>
    </row>
    <row r="68" spans="1:3" x14ac:dyDescent="0.25">
      <c r="A68" s="16" t="s">
        <v>1078</v>
      </c>
      <c r="B68" s="38">
        <v>600</v>
      </c>
      <c r="C68" s="35">
        <v>30</v>
      </c>
    </row>
    <row r="69" spans="1:3" x14ac:dyDescent="0.25">
      <c r="A69" s="16" t="s">
        <v>1068</v>
      </c>
      <c r="B69" s="38">
        <v>600</v>
      </c>
      <c r="C69" s="35">
        <v>32</v>
      </c>
    </row>
    <row r="70" spans="1:3" x14ac:dyDescent="0.25">
      <c r="A70" s="16" t="s">
        <v>1075</v>
      </c>
      <c r="B70" s="38">
        <v>600</v>
      </c>
      <c r="C70" s="35">
        <v>49</v>
      </c>
    </row>
    <row r="71" spans="1:3" x14ac:dyDescent="0.25">
      <c r="A71" s="16" t="s">
        <v>1073</v>
      </c>
      <c r="B71" s="38">
        <v>600</v>
      </c>
      <c r="C71" s="29">
        <v>54</v>
      </c>
    </row>
    <row r="72" spans="1:3" x14ac:dyDescent="0.25">
      <c r="A72" s="16" t="s">
        <v>1069</v>
      </c>
      <c r="B72" s="38">
        <v>600</v>
      </c>
      <c r="C72" s="29">
        <v>56.099999999999994</v>
      </c>
    </row>
    <row r="73" spans="1:3" x14ac:dyDescent="0.25">
      <c r="A73" s="16" t="s">
        <v>1070</v>
      </c>
      <c r="B73" s="38">
        <v>600</v>
      </c>
      <c r="C73" s="29">
        <v>72</v>
      </c>
    </row>
    <row r="74" spans="1:3" x14ac:dyDescent="0.25">
      <c r="A74" s="16" t="s">
        <v>1071</v>
      </c>
      <c r="B74" s="38">
        <v>600</v>
      </c>
      <c r="C74" s="57">
        <v>74.786947200000014</v>
      </c>
    </row>
    <row r="75" spans="1:3" x14ac:dyDescent="0.25">
      <c r="A75" s="16" t="s">
        <v>1066</v>
      </c>
      <c r="B75" s="38">
        <v>600</v>
      </c>
      <c r="C75" s="35">
        <v>77</v>
      </c>
    </row>
    <row r="76" spans="1:3" x14ac:dyDescent="0.25">
      <c r="A76" s="16" t="s">
        <v>1072</v>
      </c>
      <c r="B76" s="38">
        <v>600</v>
      </c>
      <c r="C76" s="29">
        <v>79.8</v>
      </c>
    </row>
    <row r="77" spans="1:3" x14ac:dyDescent="0.25">
      <c r="A77" s="16" t="s">
        <v>1076</v>
      </c>
      <c r="B77" s="38">
        <v>600</v>
      </c>
      <c r="C77" s="29">
        <v>305</v>
      </c>
    </row>
    <row r="78" spans="1:3" x14ac:dyDescent="0.25">
      <c r="A78" s="16" t="s">
        <v>1077</v>
      </c>
      <c r="B78" s="38">
        <v>600</v>
      </c>
      <c r="C78" s="57" t="s">
        <v>53</v>
      </c>
    </row>
    <row r="79" spans="1:3" x14ac:dyDescent="0.25">
      <c r="A79" s="16" t="s">
        <v>1347</v>
      </c>
      <c r="B79" s="38">
        <v>600</v>
      </c>
      <c r="C79" s="131" t="s">
        <v>53</v>
      </c>
    </row>
    <row r="80" spans="1:3" x14ac:dyDescent="0.25">
      <c r="A80" s="16" t="s">
        <v>1079</v>
      </c>
      <c r="B80" s="38">
        <v>625</v>
      </c>
      <c r="C80" s="57">
        <v>103.26172896</v>
      </c>
    </row>
    <row r="81" spans="1:3" x14ac:dyDescent="0.25">
      <c r="A81" s="16" t="s">
        <v>1080</v>
      </c>
      <c r="B81" s="38">
        <v>640</v>
      </c>
      <c r="C81" s="35">
        <v>28</v>
      </c>
    </row>
    <row r="82" spans="1:3" x14ac:dyDescent="0.25">
      <c r="A82" s="16" t="s">
        <v>1082</v>
      </c>
      <c r="B82" s="38">
        <v>640</v>
      </c>
      <c r="C82" s="35">
        <v>51</v>
      </c>
    </row>
    <row r="83" spans="1:3" x14ac:dyDescent="0.25">
      <c r="A83" s="16" t="s">
        <v>1081</v>
      </c>
      <c r="B83" s="38">
        <v>640</v>
      </c>
      <c r="C83" s="29">
        <v>90</v>
      </c>
    </row>
    <row r="84" spans="1:3" x14ac:dyDescent="0.25">
      <c r="A84" s="16" t="s">
        <v>1085</v>
      </c>
      <c r="B84" s="38">
        <v>650</v>
      </c>
      <c r="C84" s="35">
        <v>56.438596799999999</v>
      </c>
    </row>
    <row r="85" spans="1:3" x14ac:dyDescent="0.25">
      <c r="A85" s="16" t="s">
        <v>1084</v>
      </c>
      <c r="B85" s="38">
        <v>650</v>
      </c>
      <c r="C85" s="35">
        <v>60.386976000000004</v>
      </c>
    </row>
    <row r="86" spans="1:3" x14ac:dyDescent="0.25">
      <c r="A86" s="16" t="s">
        <v>1087</v>
      </c>
      <c r="B86" s="38">
        <v>650</v>
      </c>
      <c r="C86" s="44">
        <v>60.479879040000007</v>
      </c>
    </row>
    <row r="87" spans="1:3" x14ac:dyDescent="0.25">
      <c r="A87" s="16" t="s">
        <v>1086</v>
      </c>
      <c r="B87" s="38">
        <v>650</v>
      </c>
      <c r="C87" s="35">
        <v>61.130200320000007</v>
      </c>
    </row>
    <row r="88" spans="1:3" x14ac:dyDescent="0.25">
      <c r="A88" s="16" t="s">
        <v>1083</v>
      </c>
      <c r="B88" s="38">
        <v>650</v>
      </c>
      <c r="C88" s="29">
        <v>130.66</v>
      </c>
    </row>
    <row r="89" spans="1:3" x14ac:dyDescent="0.25">
      <c r="A89" s="16" t="s">
        <v>1088</v>
      </c>
      <c r="B89" s="38">
        <v>660</v>
      </c>
      <c r="C89" s="29">
        <v>64</v>
      </c>
    </row>
    <row r="90" spans="1:3" x14ac:dyDescent="0.25">
      <c r="A90" s="16" t="s">
        <v>1089</v>
      </c>
      <c r="B90" s="38">
        <v>672</v>
      </c>
      <c r="C90" s="44">
        <v>30.25</v>
      </c>
    </row>
    <row r="91" spans="1:3" x14ac:dyDescent="0.25">
      <c r="A91" s="16" t="s">
        <v>1090</v>
      </c>
      <c r="B91" s="38">
        <v>675</v>
      </c>
      <c r="C91" s="35">
        <v>13.5</v>
      </c>
    </row>
    <row r="92" spans="1:3" x14ac:dyDescent="0.25">
      <c r="A92" s="16" t="s">
        <v>1093</v>
      </c>
      <c r="B92" s="38">
        <v>680</v>
      </c>
      <c r="C92" s="35">
        <v>49</v>
      </c>
    </row>
    <row r="93" spans="1:3" x14ac:dyDescent="0.25">
      <c r="A93" s="16" t="s">
        <v>1091</v>
      </c>
      <c r="B93" s="38">
        <v>680</v>
      </c>
      <c r="C93" s="35">
        <v>54</v>
      </c>
    </row>
    <row r="94" spans="1:3" x14ac:dyDescent="0.25">
      <c r="A94" s="16" t="s">
        <v>1092</v>
      </c>
      <c r="B94" s="38">
        <v>680</v>
      </c>
      <c r="C94" s="35">
        <v>60</v>
      </c>
    </row>
    <row r="95" spans="1:3" x14ac:dyDescent="0.25">
      <c r="A95" s="16" t="s">
        <v>1094</v>
      </c>
      <c r="B95" s="38">
        <v>680</v>
      </c>
      <c r="C95" s="35">
        <v>120</v>
      </c>
    </row>
    <row r="96" spans="1:3" x14ac:dyDescent="0.25">
      <c r="A96" s="16" t="s">
        <v>1100</v>
      </c>
      <c r="B96" s="38">
        <v>700</v>
      </c>
      <c r="C96" s="35">
        <v>54</v>
      </c>
    </row>
    <row r="97" spans="1:3" x14ac:dyDescent="0.25">
      <c r="A97" s="16" t="s">
        <v>1101</v>
      </c>
      <c r="B97" s="38">
        <v>700</v>
      </c>
      <c r="C97" s="35">
        <v>56.84</v>
      </c>
    </row>
    <row r="98" spans="1:3" x14ac:dyDescent="0.25">
      <c r="A98" s="16" t="s">
        <v>1098</v>
      </c>
      <c r="B98" s="38">
        <v>700</v>
      </c>
      <c r="C98" s="35">
        <v>57.150999999999996</v>
      </c>
    </row>
    <row r="99" spans="1:3" x14ac:dyDescent="0.25">
      <c r="A99" s="16" t="s">
        <v>1097</v>
      </c>
      <c r="B99" s="38">
        <v>700</v>
      </c>
      <c r="C99" s="44">
        <v>62.400000000000006</v>
      </c>
    </row>
    <row r="100" spans="1:3" x14ac:dyDescent="0.25">
      <c r="A100" s="16" t="s">
        <v>1103</v>
      </c>
      <c r="B100" s="38">
        <v>700</v>
      </c>
      <c r="C100" s="29">
        <v>70.793999999999997</v>
      </c>
    </row>
    <row r="101" spans="1:3" x14ac:dyDescent="0.25">
      <c r="A101" s="16" t="s">
        <v>1095</v>
      </c>
      <c r="B101" s="38">
        <v>700</v>
      </c>
      <c r="C101" s="44">
        <v>75.33</v>
      </c>
    </row>
    <row r="102" spans="1:3" x14ac:dyDescent="0.25">
      <c r="A102" s="16" t="s">
        <v>1104</v>
      </c>
      <c r="B102" s="38">
        <v>700</v>
      </c>
      <c r="C102" s="35">
        <v>79.360000000000014</v>
      </c>
    </row>
    <row r="103" spans="1:3" x14ac:dyDescent="0.25">
      <c r="A103" s="16" t="s">
        <v>1102</v>
      </c>
      <c r="B103" s="38">
        <v>700</v>
      </c>
      <c r="C103" s="44">
        <v>80.400000000000006</v>
      </c>
    </row>
    <row r="104" spans="1:3" x14ac:dyDescent="0.25">
      <c r="A104" s="16" t="s">
        <v>1096</v>
      </c>
      <c r="B104" s="38">
        <v>700</v>
      </c>
      <c r="C104" s="44">
        <v>85.470796800000002</v>
      </c>
    </row>
    <row r="105" spans="1:3" x14ac:dyDescent="0.25">
      <c r="A105" s="16" t="s">
        <v>1099</v>
      </c>
      <c r="B105" s="38">
        <v>700</v>
      </c>
      <c r="C105" s="29">
        <v>114.54000000000002</v>
      </c>
    </row>
    <row r="106" spans="1:3" x14ac:dyDescent="0.25">
      <c r="A106" s="16" t="s">
        <v>1105</v>
      </c>
      <c r="B106" s="38">
        <v>720</v>
      </c>
      <c r="C106" s="29">
        <v>30</v>
      </c>
    </row>
    <row r="107" spans="1:3" x14ac:dyDescent="0.25">
      <c r="A107" s="16" t="s">
        <v>1106</v>
      </c>
      <c r="B107" s="38">
        <v>720</v>
      </c>
      <c r="C107" s="29">
        <v>33</v>
      </c>
    </row>
    <row r="108" spans="1:3" x14ac:dyDescent="0.25">
      <c r="A108" s="16" t="s">
        <v>1107</v>
      </c>
      <c r="B108" s="38">
        <v>720</v>
      </c>
      <c r="C108" s="29">
        <v>46.5</v>
      </c>
    </row>
    <row r="109" spans="1:3" x14ac:dyDescent="0.25">
      <c r="A109" s="16" t="s">
        <v>1112</v>
      </c>
      <c r="B109" s="38">
        <v>750</v>
      </c>
      <c r="C109" s="29">
        <v>37.5</v>
      </c>
    </row>
    <row r="110" spans="1:3" x14ac:dyDescent="0.25">
      <c r="A110" s="16" t="s">
        <v>1108</v>
      </c>
      <c r="B110" s="38">
        <v>750</v>
      </c>
      <c r="C110" s="44">
        <v>40.134113280000008</v>
      </c>
    </row>
    <row r="111" spans="1:3" x14ac:dyDescent="0.25">
      <c r="A111" s="16" t="s">
        <v>1110</v>
      </c>
      <c r="B111" s="38">
        <v>750</v>
      </c>
      <c r="C111" s="35">
        <v>42</v>
      </c>
    </row>
    <row r="112" spans="1:3" x14ac:dyDescent="0.25">
      <c r="A112" s="16" t="s">
        <v>1021</v>
      </c>
      <c r="B112" s="38">
        <v>750</v>
      </c>
      <c r="C112" s="44">
        <v>43</v>
      </c>
    </row>
    <row r="113" spans="1:3" x14ac:dyDescent="0.25">
      <c r="A113" s="16" t="s">
        <v>1109</v>
      </c>
      <c r="B113" s="38">
        <v>750</v>
      </c>
      <c r="C113" s="29">
        <v>58.5</v>
      </c>
    </row>
    <row r="114" spans="1:3" x14ac:dyDescent="0.25">
      <c r="A114" s="16" t="s">
        <v>1113</v>
      </c>
      <c r="B114" s="38">
        <v>750</v>
      </c>
      <c r="C114" s="44">
        <v>120</v>
      </c>
    </row>
    <row r="115" spans="1:3" x14ac:dyDescent="0.25">
      <c r="A115" s="16" t="s">
        <v>1111</v>
      </c>
      <c r="B115" s="38">
        <v>750</v>
      </c>
      <c r="C115" s="29">
        <v>190</v>
      </c>
    </row>
    <row r="116" spans="1:3" x14ac:dyDescent="0.25">
      <c r="A116" s="16" t="s">
        <v>1114</v>
      </c>
      <c r="B116" s="38">
        <v>750</v>
      </c>
      <c r="C116" s="35">
        <v>222.967296</v>
      </c>
    </row>
    <row r="117" spans="1:3" x14ac:dyDescent="0.25">
      <c r="A117" s="16" t="s">
        <v>1115</v>
      </c>
      <c r="B117" s="38">
        <v>750</v>
      </c>
      <c r="C117" s="29" t="s">
        <v>53</v>
      </c>
    </row>
    <row r="118" spans="1:3" x14ac:dyDescent="0.25">
      <c r="A118" s="16" t="s">
        <v>1116</v>
      </c>
      <c r="B118" s="38">
        <v>756</v>
      </c>
      <c r="C118" s="35">
        <v>110.96</v>
      </c>
    </row>
    <row r="119" spans="1:3" x14ac:dyDescent="0.25">
      <c r="A119" s="16" t="s">
        <v>1117</v>
      </c>
      <c r="B119" s="38">
        <v>760</v>
      </c>
      <c r="C119" s="35">
        <v>45</v>
      </c>
    </row>
    <row r="120" spans="1:3" x14ac:dyDescent="0.25">
      <c r="A120" s="16" t="s">
        <v>1118</v>
      </c>
      <c r="B120" s="38">
        <v>768</v>
      </c>
      <c r="C120" s="44">
        <v>40</v>
      </c>
    </row>
    <row r="121" spans="1:3" x14ac:dyDescent="0.25">
      <c r="A121" s="16" t="s">
        <v>1119</v>
      </c>
      <c r="B121" s="38">
        <v>768</v>
      </c>
      <c r="C121" s="44">
        <v>40</v>
      </c>
    </row>
    <row r="122" spans="1:3" x14ac:dyDescent="0.25">
      <c r="A122" s="16" t="s">
        <v>1120</v>
      </c>
      <c r="B122" s="38">
        <v>775</v>
      </c>
      <c r="C122" s="35">
        <v>38.22</v>
      </c>
    </row>
    <row r="123" spans="1:3" x14ac:dyDescent="0.25">
      <c r="A123" s="16" t="s">
        <v>1121</v>
      </c>
      <c r="B123" s="38">
        <v>780</v>
      </c>
      <c r="C123" s="29">
        <v>140</v>
      </c>
    </row>
    <row r="124" spans="1:3" x14ac:dyDescent="0.25">
      <c r="A124" s="16" t="s">
        <v>1129</v>
      </c>
      <c r="B124" s="38">
        <v>800</v>
      </c>
      <c r="C124" s="29">
        <v>12</v>
      </c>
    </row>
    <row r="125" spans="1:3" x14ac:dyDescent="0.25">
      <c r="A125" s="16" t="s">
        <v>1130</v>
      </c>
      <c r="B125" s="38">
        <v>800</v>
      </c>
      <c r="C125" s="29">
        <v>21</v>
      </c>
    </row>
    <row r="126" spans="1:3" x14ac:dyDescent="0.25">
      <c r="A126" s="16" t="s">
        <v>1132</v>
      </c>
      <c r="B126" s="38">
        <v>800</v>
      </c>
      <c r="C126" s="29">
        <v>43.177600000000005</v>
      </c>
    </row>
    <row r="127" spans="1:3" x14ac:dyDescent="0.25">
      <c r="A127" s="16" t="s">
        <v>1127</v>
      </c>
      <c r="B127" s="38">
        <v>800</v>
      </c>
      <c r="C127" s="35">
        <v>46.9</v>
      </c>
    </row>
    <row r="128" spans="1:3" x14ac:dyDescent="0.25">
      <c r="A128" s="16" t="s">
        <v>1135</v>
      </c>
      <c r="B128" s="38">
        <v>800</v>
      </c>
      <c r="C128" s="29">
        <v>60.5</v>
      </c>
    </row>
    <row r="129" spans="1:3" x14ac:dyDescent="0.25">
      <c r="A129" s="16" t="s">
        <v>1124</v>
      </c>
      <c r="B129" s="38">
        <v>800</v>
      </c>
      <c r="C129" s="35">
        <v>63.75</v>
      </c>
    </row>
    <row r="130" spans="1:3" x14ac:dyDescent="0.25">
      <c r="A130" s="16" t="s">
        <v>1125</v>
      </c>
      <c r="B130" s="38">
        <v>800</v>
      </c>
      <c r="C130" s="29">
        <v>66</v>
      </c>
    </row>
    <row r="131" spans="1:3" x14ac:dyDescent="0.25">
      <c r="A131" s="16" t="s">
        <v>1134</v>
      </c>
      <c r="B131" s="38">
        <v>800</v>
      </c>
      <c r="C131" s="29">
        <v>68.75</v>
      </c>
    </row>
    <row r="132" spans="1:3" x14ac:dyDescent="0.25">
      <c r="A132" s="16" t="s">
        <v>1133</v>
      </c>
      <c r="B132" s="38">
        <v>800</v>
      </c>
      <c r="C132" s="29">
        <v>70</v>
      </c>
    </row>
    <row r="133" spans="1:3" x14ac:dyDescent="0.25">
      <c r="A133" s="16" t="s">
        <v>1131</v>
      </c>
      <c r="B133" s="38">
        <v>800</v>
      </c>
      <c r="C133" s="29">
        <v>80.75</v>
      </c>
    </row>
    <row r="134" spans="1:3" x14ac:dyDescent="0.25">
      <c r="A134" s="16" t="s">
        <v>1122</v>
      </c>
      <c r="B134" s="38">
        <v>800</v>
      </c>
      <c r="C134" s="29">
        <v>81</v>
      </c>
    </row>
    <row r="135" spans="1:3" x14ac:dyDescent="0.25">
      <c r="A135" s="16" t="s">
        <v>1128</v>
      </c>
      <c r="B135" s="38">
        <v>800</v>
      </c>
      <c r="C135" s="29">
        <v>81.899999999999991</v>
      </c>
    </row>
    <row r="136" spans="1:3" x14ac:dyDescent="0.25">
      <c r="A136" s="16" t="s">
        <v>1126</v>
      </c>
      <c r="B136" s="38">
        <v>800</v>
      </c>
      <c r="C136" s="35">
        <v>94.05</v>
      </c>
    </row>
    <row r="137" spans="1:3" x14ac:dyDescent="0.25">
      <c r="A137" s="16" t="s">
        <v>1123</v>
      </c>
      <c r="B137" s="38">
        <v>800</v>
      </c>
      <c r="C137" s="35">
        <v>105.9094656</v>
      </c>
    </row>
    <row r="138" spans="1:3" x14ac:dyDescent="0.25">
      <c r="A138" s="16" t="s">
        <v>1136</v>
      </c>
      <c r="B138" s="38">
        <v>830</v>
      </c>
      <c r="C138" s="35">
        <v>118.33999999999999</v>
      </c>
    </row>
    <row r="139" spans="1:3" x14ac:dyDescent="0.25">
      <c r="A139" s="16" t="s">
        <v>1137</v>
      </c>
      <c r="B139" s="38">
        <v>835</v>
      </c>
      <c r="C139" s="29">
        <v>115.92000000000002</v>
      </c>
    </row>
    <row r="140" spans="1:3" x14ac:dyDescent="0.25">
      <c r="A140" s="16" t="s">
        <v>1138</v>
      </c>
      <c r="B140" s="38">
        <v>840</v>
      </c>
      <c r="C140" s="35">
        <v>77</v>
      </c>
    </row>
    <row r="141" spans="1:3" x14ac:dyDescent="0.25">
      <c r="A141" s="16" t="s">
        <v>1139</v>
      </c>
      <c r="B141" s="38">
        <v>840</v>
      </c>
      <c r="C141" s="35">
        <v>77</v>
      </c>
    </row>
    <row r="142" spans="1:3" x14ac:dyDescent="0.25">
      <c r="A142" s="16" t="s">
        <v>1141</v>
      </c>
      <c r="B142" s="38">
        <v>850</v>
      </c>
      <c r="C142" s="29">
        <v>72.25</v>
      </c>
    </row>
    <row r="143" spans="1:3" x14ac:dyDescent="0.25">
      <c r="A143" s="16" t="s">
        <v>1140</v>
      </c>
      <c r="B143" s="38">
        <v>850</v>
      </c>
      <c r="C143" s="29">
        <v>123.5</v>
      </c>
    </row>
    <row r="144" spans="1:3" x14ac:dyDescent="0.25">
      <c r="A144" s="16" t="s">
        <v>1142</v>
      </c>
      <c r="B144" s="38">
        <v>850</v>
      </c>
      <c r="C144" s="35">
        <v>135</v>
      </c>
    </row>
    <row r="145" spans="1:3" x14ac:dyDescent="0.25">
      <c r="A145" s="16" t="s">
        <v>1143</v>
      </c>
      <c r="B145" s="38">
        <v>875</v>
      </c>
      <c r="C145" s="44">
        <v>135</v>
      </c>
    </row>
    <row r="146" spans="1:3" x14ac:dyDescent="0.25">
      <c r="A146" s="16" t="s">
        <v>1144</v>
      </c>
      <c r="B146" s="38">
        <v>890</v>
      </c>
      <c r="C146" s="44">
        <v>90.949999999999989</v>
      </c>
    </row>
    <row r="147" spans="1:3" x14ac:dyDescent="0.25">
      <c r="A147" s="16" t="s">
        <v>1148</v>
      </c>
      <c r="B147" s="38">
        <v>900</v>
      </c>
      <c r="C147" s="35">
        <v>46.72</v>
      </c>
    </row>
    <row r="148" spans="1:3" x14ac:dyDescent="0.25">
      <c r="A148" s="16" t="s">
        <v>1145</v>
      </c>
      <c r="B148" s="38">
        <v>900</v>
      </c>
      <c r="C148" s="35">
        <v>65</v>
      </c>
    </row>
    <row r="149" spans="1:3" x14ac:dyDescent="0.25">
      <c r="A149" s="16" t="s">
        <v>1146</v>
      </c>
      <c r="B149" s="38">
        <v>900</v>
      </c>
      <c r="C149" s="35">
        <v>91.199999999999989</v>
      </c>
    </row>
    <row r="150" spans="1:3" x14ac:dyDescent="0.25">
      <c r="A150" s="16" t="s">
        <v>1147</v>
      </c>
      <c r="B150" s="38">
        <v>900</v>
      </c>
      <c r="C150" s="35">
        <v>161.07</v>
      </c>
    </row>
    <row r="151" spans="1:3" x14ac:dyDescent="0.25">
      <c r="A151" s="16" t="s">
        <v>1149</v>
      </c>
      <c r="B151" s="38">
        <v>900</v>
      </c>
      <c r="C151" s="35">
        <v>210</v>
      </c>
    </row>
    <row r="152" spans="1:3" x14ac:dyDescent="0.25">
      <c r="A152" s="16" t="s">
        <v>1150</v>
      </c>
      <c r="B152" s="38">
        <v>920</v>
      </c>
      <c r="C152" s="35">
        <v>143</v>
      </c>
    </row>
    <row r="153" spans="1:3" x14ac:dyDescent="0.25">
      <c r="A153" s="16" t="s">
        <v>1151</v>
      </c>
      <c r="B153" s="38">
        <v>950</v>
      </c>
      <c r="C153" s="29">
        <v>28</v>
      </c>
    </row>
    <row r="154" spans="1:3" x14ac:dyDescent="0.25">
      <c r="A154" s="16" t="s">
        <v>1152</v>
      </c>
      <c r="B154" s="38">
        <v>950</v>
      </c>
      <c r="C154" s="29">
        <v>30</v>
      </c>
    </row>
    <row r="155" spans="1:3" x14ac:dyDescent="0.25">
      <c r="A155" s="16" t="s">
        <v>1153</v>
      </c>
      <c r="B155" s="38">
        <v>960</v>
      </c>
      <c r="C155" s="29">
        <v>100</v>
      </c>
    </row>
    <row r="156" spans="1:3" x14ac:dyDescent="0.25">
      <c r="A156" s="16" t="s">
        <v>1154</v>
      </c>
      <c r="B156" s="38">
        <v>980</v>
      </c>
      <c r="C156" s="29">
        <v>28.125</v>
      </c>
    </row>
    <row r="157" spans="1:3" x14ac:dyDescent="0.25">
      <c r="A157" s="16" t="s">
        <v>1161</v>
      </c>
      <c r="B157" s="38">
        <v>990</v>
      </c>
      <c r="C157" s="29">
        <v>50.150000000000006</v>
      </c>
    </row>
    <row r="158" spans="1:3" x14ac:dyDescent="0.25">
      <c r="A158" s="16" t="s">
        <v>1164</v>
      </c>
      <c r="B158" s="38">
        <v>990</v>
      </c>
      <c r="C158" s="29">
        <v>56</v>
      </c>
    </row>
    <row r="159" spans="1:3" x14ac:dyDescent="0.25">
      <c r="A159" s="16" t="s">
        <v>1160</v>
      </c>
      <c r="B159" s="38">
        <v>990</v>
      </c>
      <c r="C159" s="29">
        <v>58.410000000000004</v>
      </c>
    </row>
    <row r="160" spans="1:3" x14ac:dyDescent="0.25">
      <c r="A160" s="16" t="s">
        <v>1156</v>
      </c>
      <c r="B160" s="38">
        <v>990</v>
      </c>
      <c r="C160" s="29">
        <v>60.760000000000005</v>
      </c>
    </row>
    <row r="161" spans="1:3" x14ac:dyDescent="0.25">
      <c r="A161" s="16" t="s">
        <v>1155</v>
      </c>
      <c r="B161" s="38">
        <v>990</v>
      </c>
      <c r="C161" s="29">
        <v>64.48</v>
      </c>
    </row>
    <row r="162" spans="1:3" x14ac:dyDescent="0.25">
      <c r="A162" s="16" t="s">
        <v>1157</v>
      </c>
      <c r="B162" s="38">
        <v>990</v>
      </c>
      <c r="C162" s="29">
        <v>67.5</v>
      </c>
    </row>
    <row r="163" spans="1:3" x14ac:dyDescent="0.25">
      <c r="A163" s="16" t="s">
        <v>1158</v>
      </c>
      <c r="B163" s="38">
        <v>990</v>
      </c>
      <c r="C163" s="29">
        <v>77.599999999999994</v>
      </c>
    </row>
    <row r="164" spans="1:3" x14ac:dyDescent="0.25">
      <c r="A164" s="16" t="s">
        <v>1159</v>
      </c>
      <c r="B164" s="38">
        <v>990</v>
      </c>
      <c r="C164" s="29">
        <v>80.510000000000005</v>
      </c>
    </row>
    <row r="165" spans="1:3" x14ac:dyDescent="0.25">
      <c r="A165" s="16" t="s">
        <v>1163</v>
      </c>
      <c r="B165" s="38">
        <v>990</v>
      </c>
      <c r="C165" s="29">
        <v>81.7</v>
      </c>
    </row>
    <row r="166" spans="1:3" x14ac:dyDescent="0.25">
      <c r="A166" s="16" t="s">
        <v>1162</v>
      </c>
      <c r="B166" s="38">
        <v>990</v>
      </c>
      <c r="C166" s="29">
        <v>90.597999999999999</v>
      </c>
    </row>
    <row r="167" spans="1:3" x14ac:dyDescent="0.25">
      <c r="A167" s="16" t="s">
        <v>1168</v>
      </c>
      <c r="B167" s="38">
        <v>1000</v>
      </c>
      <c r="C167" s="29">
        <v>13.5</v>
      </c>
    </row>
    <row r="168" spans="1:3" x14ac:dyDescent="0.25">
      <c r="A168" s="16" t="s">
        <v>1179</v>
      </c>
      <c r="B168" s="38">
        <v>1000</v>
      </c>
      <c r="C168" s="44">
        <v>32.94</v>
      </c>
    </row>
    <row r="169" spans="1:3" x14ac:dyDescent="0.25">
      <c r="A169" s="16" t="s">
        <v>1174</v>
      </c>
      <c r="B169" s="38">
        <v>1000</v>
      </c>
      <c r="C169" s="29">
        <v>44.529999999999994</v>
      </c>
    </row>
    <row r="170" spans="1:3" x14ac:dyDescent="0.25">
      <c r="A170" s="16" t="s">
        <v>1177</v>
      </c>
      <c r="B170" s="38">
        <v>1000</v>
      </c>
      <c r="C170" s="29">
        <v>50</v>
      </c>
    </row>
    <row r="171" spans="1:3" x14ac:dyDescent="0.25">
      <c r="A171" s="16" t="s">
        <v>1181</v>
      </c>
      <c r="B171" s="38">
        <v>1000</v>
      </c>
      <c r="C171" s="29">
        <v>55.12</v>
      </c>
    </row>
    <row r="172" spans="1:3" x14ac:dyDescent="0.25">
      <c r="A172" s="16" t="s">
        <v>1175</v>
      </c>
      <c r="B172" s="38">
        <v>1000</v>
      </c>
      <c r="C172" s="29">
        <v>56.42</v>
      </c>
    </row>
    <row r="173" spans="1:3" x14ac:dyDescent="0.25">
      <c r="A173" s="16" t="s">
        <v>1167</v>
      </c>
      <c r="B173" s="38">
        <v>1000</v>
      </c>
      <c r="C173" s="35">
        <v>68.75</v>
      </c>
    </row>
    <row r="174" spans="1:3" x14ac:dyDescent="0.25">
      <c r="A174" s="16" t="s">
        <v>1182</v>
      </c>
      <c r="B174" s="38">
        <v>1000</v>
      </c>
      <c r="C174" s="29">
        <v>70.850000000000009</v>
      </c>
    </row>
    <row r="175" spans="1:3" x14ac:dyDescent="0.25">
      <c r="A175" s="16" t="s">
        <v>1166</v>
      </c>
      <c r="B175" s="38">
        <v>1000</v>
      </c>
      <c r="C175" s="35">
        <v>72.468000000000004</v>
      </c>
    </row>
    <row r="176" spans="1:3" x14ac:dyDescent="0.25">
      <c r="A176" s="16" t="s">
        <v>1176</v>
      </c>
      <c r="B176" s="38">
        <v>1000</v>
      </c>
      <c r="C176" s="29">
        <v>72.5</v>
      </c>
    </row>
    <row r="177" spans="1:3" x14ac:dyDescent="0.25">
      <c r="A177" s="16" t="s">
        <v>1180</v>
      </c>
      <c r="B177" s="38">
        <v>1000</v>
      </c>
      <c r="C177" s="35">
        <v>75</v>
      </c>
    </row>
    <row r="178" spans="1:3" x14ac:dyDescent="0.25">
      <c r="A178" s="16" t="s">
        <v>1170</v>
      </c>
      <c r="B178" s="38">
        <v>1000</v>
      </c>
      <c r="C178" s="44">
        <v>77</v>
      </c>
    </row>
    <row r="179" spans="1:3" x14ac:dyDescent="0.25">
      <c r="A179" s="16" t="s">
        <v>1183</v>
      </c>
      <c r="B179" s="38">
        <v>1000</v>
      </c>
      <c r="C179" s="29">
        <v>80.040000000000006</v>
      </c>
    </row>
    <row r="180" spans="1:3" x14ac:dyDescent="0.25">
      <c r="A180" s="16" t="s">
        <v>1171</v>
      </c>
      <c r="B180" s="38">
        <v>1000</v>
      </c>
      <c r="C180" s="35">
        <v>105</v>
      </c>
    </row>
    <row r="181" spans="1:3" x14ac:dyDescent="0.25">
      <c r="A181" s="16" t="s">
        <v>1173</v>
      </c>
      <c r="B181" s="38">
        <v>1000</v>
      </c>
      <c r="C181" s="29">
        <v>106.91999999999999</v>
      </c>
    </row>
    <row r="182" spans="1:3" x14ac:dyDescent="0.25">
      <c r="A182" s="16" t="s">
        <v>1165</v>
      </c>
      <c r="B182" s="38">
        <v>1000</v>
      </c>
      <c r="C182" s="35">
        <v>111.483648</v>
      </c>
    </row>
    <row r="183" spans="1:3" x14ac:dyDescent="0.25">
      <c r="A183" s="16" t="s">
        <v>1178</v>
      </c>
      <c r="B183" s="38">
        <v>1000</v>
      </c>
      <c r="C183" s="29">
        <v>128</v>
      </c>
    </row>
    <row r="184" spans="1:3" x14ac:dyDescent="0.25">
      <c r="A184" s="16" t="s">
        <v>1172</v>
      </c>
      <c r="B184" s="38">
        <v>1000</v>
      </c>
      <c r="C184" s="35">
        <v>140</v>
      </c>
    </row>
    <row r="185" spans="1:3" x14ac:dyDescent="0.25">
      <c r="A185" s="16" t="s">
        <v>1169</v>
      </c>
      <c r="B185" s="38">
        <v>1000</v>
      </c>
      <c r="C185" s="35">
        <v>158.86419840000002</v>
      </c>
    </row>
    <row r="186" spans="1:3" x14ac:dyDescent="0.25">
      <c r="A186" s="16" t="s">
        <v>1184</v>
      </c>
      <c r="B186" s="38">
        <v>1008</v>
      </c>
      <c r="C186" s="35">
        <v>46</v>
      </c>
    </row>
    <row r="187" spans="1:3" x14ac:dyDescent="0.25">
      <c r="A187" s="16" t="s">
        <v>1185</v>
      </c>
      <c r="B187" s="38">
        <v>1010</v>
      </c>
      <c r="C187" s="35">
        <v>131.76000000000002</v>
      </c>
    </row>
    <row r="188" spans="1:3" x14ac:dyDescent="0.25">
      <c r="A188" s="16" t="s">
        <v>1186</v>
      </c>
      <c r="B188" s="38">
        <v>1020</v>
      </c>
      <c r="C188" s="35">
        <v>5.9</v>
      </c>
    </row>
    <row r="189" spans="1:3" x14ac:dyDescent="0.25">
      <c r="A189" s="16" t="s">
        <v>1187</v>
      </c>
      <c r="B189" s="38">
        <v>1025</v>
      </c>
      <c r="C189" s="57">
        <v>215.53505279999999</v>
      </c>
    </row>
    <row r="190" spans="1:3" x14ac:dyDescent="0.25">
      <c r="A190" s="16" t="s">
        <v>1190</v>
      </c>
      <c r="B190" s="38">
        <v>1045</v>
      </c>
      <c r="C190" s="57">
        <v>21</v>
      </c>
    </row>
    <row r="191" spans="1:3" x14ac:dyDescent="0.25">
      <c r="A191" s="16" t="s">
        <v>1189</v>
      </c>
      <c r="B191" s="38">
        <v>1045</v>
      </c>
      <c r="C191" s="29">
        <v>21</v>
      </c>
    </row>
    <row r="192" spans="1:3" x14ac:dyDescent="0.25">
      <c r="A192" s="16" t="s">
        <v>1188</v>
      </c>
      <c r="B192" s="38">
        <v>1045</v>
      </c>
      <c r="C192" s="29">
        <v>42</v>
      </c>
    </row>
    <row r="193" spans="1:3" x14ac:dyDescent="0.25">
      <c r="A193" s="16" t="s">
        <v>1192</v>
      </c>
      <c r="B193" s="38">
        <v>1050</v>
      </c>
      <c r="C193" s="35">
        <v>58.960000000000008</v>
      </c>
    </row>
    <row r="194" spans="1:3" x14ac:dyDescent="0.25">
      <c r="A194" s="16" t="s">
        <v>1191</v>
      </c>
      <c r="B194" s="38">
        <v>1050</v>
      </c>
      <c r="C194" s="35">
        <v>114</v>
      </c>
    </row>
    <row r="195" spans="1:3" x14ac:dyDescent="0.25">
      <c r="A195" s="16" t="s">
        <v>1194</v>
      </c>
      <c r="B195" s="38">
        <v>1080</v>
      </c>
      <c r="C195" s="44">
        <v>84</v>
      </c>
    </row>
    <row r="196" spans="1:3" x14ac:dyDescent="0.25">
      <c r="A196" s="16" t="s">
        <v>1197</v>
      </c>
      <c r="B196" s="38">
        <v>1080</v>
      </c>
      <c r="C196" s="35">
        <v>97.2</v>
      </c>
    </row>
    <row r="197" spans="1:3" x14ac:dyDescent="0.25">
      <c r="A197" s="16" t="s">
        <v>1196</v>
      </c>
      <c r="B197" s="38">
        <v>1080</v>
      </c>
      <c r="C197" s="35">
        <v>97.2</v>
      </c>
    </row>
    <row r="198" spans="1:3" x14ac:dyDescent="0.25">
      <c r="A198" s="16" t="s">
        <v>1193</v>
      </c>
      <c r="B198" s="38">
        <v>1080</v>
      </c>
      <c r="C198" s="29">
        <v>98.679000000000002</v>
      </c>
    </row>
    <row r="199" spans="1:3" x14ac:dyDescent="0.25">
      <c r="A199" s="16" t="s">
        <v>1195</v>
      </c>
      <c r="B199" s="38">
        <v>1080</v>
      </c>
      <c r="C199" s="35">
        <v>108.68</v>
      </c>
    </row>
    <row r="200" spans="1:3" x14ac:dyDescent="0.25">
      <c r="A200" s="16" t="s">
        <v>1201</v>
      </c>
      <c r="B200" s="38">
        <v>1100</v>
      </c>
      <c r="C200" s="29">
        <v>59.5</v>
      </c>
    </row>
    <row r="201" spans="1:3" x14ac:dyDescent="0.25">
      <c r="A201" s="16" t="s">
        <v>1202</v>
      </c>
      <c r="B201" s="38">
        <v>1100</v>
      </c>
      <c r="C201" s="29">
        <v>60</v>
      </c>
    </row>
    <row r="202" spans="1:3" x14ac:dyDescent="0.25">
      <c r="A202" s="16" t="s">
        <v>1203</v>
      </c>
      <c r="B202" s="38">
        <v>1100</v>
      </c>
      <c r="C202" s="29">
        <v>66</v>
      </c>
    </row>
    <row r="203" spans="1:3" x14ac:dyDescent="0.25">
      <c r="A203" s="16" t="s">
        <v>1204</v>
      </c>
      <c r="B203" s="38">
        <v>1100</v>
      </c>
      <c r="C203" s="29">
        <v>72</v>
      </c>
    </row>
    <row r="204" spans="1:3" x14ac:dyDescent="0.25">
      <c r="A204" s="16" t="s">
        <v>1198</v>
      </c>
      <c r="B204" s="38">
        <v>1100</v>
      </c>
      <c r="C204" s="29">
        <v>75</v>
      </c>
    </row>
    <row r="205" spans="1:3" x14ac:dyDescent="0.25">
      <c r="A205" s="16" t="s">
        <v>1200</v>
      </c>
      <c r="B205" s="38">
        <v>1100</v>
      </c>
      <c r="C205" s="44">
        <v>130</v>
      </c>
    </row>
    <row r="206" spans="1:3" x14ac:dyDescent="0.25">
      <c r="A206" s="16" t="s">
        <v>1205</v>
      </c>
      <c r="B206" s="38">
        <v>1120</v>
      </c>
      <c r="C206" s="35">
        <v>29</v>
      </c>
    </row>
    <row r="207" spans="1:3" x14ac:dyDescent="0.25">
      <c r="A207" s="16" t="s">
        <v>1206</v>
      </c>
      <c r="B207" s="38">
        <v>1120</v>
      </c>
      <c r="C207" s="35">
        <v>48</v>
      </c>
    </row>
    <row r="208" spans="1:3" x14ac:dyDescent="0.25">
      <c r="A208" s="16" t="s">
        <v>1207</v>
      </c>
      <c r="B208" s="38">
        <v>1120</v>
      </c>
      <c r="C208" s="35">
        <v>48</v>
      </c>
    </row>
    <row r="209" spans="1:3" x14ac:dyDescent="0.25">
      <c r="A209" s="16" t="s">
        <v>1209</v>
      </c>
      <c r="B209" s="38">
        <v>1125</v>
      </c>
      <c r="C209" s="44">
        <v>43.68</v>
      </c>
    </row>
    <row r="210" spans="1:3" x14ac:dyDescent="0.25">
      <c r="A210" s="16" t="s">
        <v>1208</v>
      </c>
      <c r="B210" s="38">
        <v>1125</v>
      </c>
      <c r="C210" s="35">
        <v>57.12</v>
      </c>
    </row>
    <row r="211" spans="1:3" x14ac:dyDescent="0.25">
      <c r="A211" s="16" t="s">
        <v>1210</v>
      </c>
      <c r="B211" s="38">
        <v>1188</v>
      </c>
      <c r="C211" s="29">
        <v>29.439999999999998</v>
      </c>
    </row>
    <row r="212" spans="1:3" x14ac:dyDescent="0.25">
      <c r="A212" s="16" t="s">
        <v>1211</v>
      </c>
      <c r="B212" s="38">
        <v>1190</v>
      </c>
      <c r="C212" s="35">
        <v>22.36</v>
      </c>
    </row>
    <row r="213" spans="1:3" x14ac:dyDescent="0.25">
      <c r="A213" s="16" t="s">
        <v>1212</v>
      </c>
      <c r="B213" s="38">
        <v>1200</v>
      </c>
      <c r="C213" s="35">
        <v>37</v>
      </c>
    </row>
    <row r="214" spans="1:3" x14ac:dyDescent="0.25">
      <c r="A214" s="16" t="s">
        <v>1223</v>
      </c>
      <c r="B214" s="38">
        <v>1200</v>
      </c>
      <c r="C214" s="35">
        <v>57.8</v>
      </c>
    </row>
    <row r="215" spans="1:3" x14ac:dyDescent="0.25">
      <c r="A215" s="16" t="s">
        <v>1214</v>
      </c>
      <c r="B215" s="38">
        <v>1200</v>
      </c>
      <c r="C215" s="44">
        <v>81</v>
      </c>
    </row>
    <row r="216" spans="1:3" x14ac:dyDescent="0.25">
      <c r="A216" s="16" t="s">
        <v>1215</v>
      </c>
      <c r="B216" s="38">
        <v>1200</v>
      </c>
      <c r="C216" s="29">
        <v>83.719999999999985</v>
      </c>
    </row>
    <row r="217" spans="1:3" x14ac:dyDescent="0.25">
      <c r="A217" s="16" t="s">
        <v>1224</v>
      </c>
      <c r="B217" s="38">
        <v>1200</v>
      </c>
      <c r="C217" s="35">
        <v>90</v>
      </c>
    </row>
    <row r="218" spans="1:3" x14ac:dyDescent="0.25">
      <c r="A218" s="16" t="s">
        <v>1216</v>
      </c>
      <c r="B218" s="38">
        <v>1200</v>
      </c>
      <c r="C218" s="29">
        <v>123.88949999999998</v>
      </c>
    </row>
    <row r="219" spans="1:3" x14ac:dyDescent="0.25">
      <c r="A219" s="16" t="s">
        <v>1217</v>
      </c>
      <c r="B219" s="38">
        <v>1200</v>
      </c>
      <c r="C219" s="27">
        <v>126.72449999999999</v>
      </c>
    </row>
    <row r="220" spans="1:3" x14ac:dyDescent="0.25">
      <c r="A220" s="16" t="s">
        <v>1220</v>
      </c>
      <c r="B220" s="38">
        <v>1200</v>
      </c>
      <c r="C220" s="35">
        <v>132</v>
      </c>
    </row>
    <row r="221" spans="1:3" x14ac:dyDescent="0.25">
      <c r="A221" s="16" t="s">
        <v>1222</v>
      </c>
      <c r="B221" s="38">
        <v>1200</v>
      </c>
      <c r="C221" s="35">
        <v>132</v>
      </c>
    </row>
    <row r="222" spans="1:3" x14ac:dyDescent="0.25">
      <c r="A222" s="16" t="s">
        <v>1219</v>
      </c>
      <c r="B222" s="38">
        <v>1200</v>
      </c>
      <c r="C222" s="35">
        <v>143</v>
      </c>
    </row>
    <row r="223" spans="1:3" x14ac:dyDescent="0.25">
      <c r="A223" s="16" t="s">
        <v>1221</v>
      </c>
      <c r="B223" s="38">
        <v>1200</v>
      </c>
      <c r="C223" s="35">
        <v>143</v>
      </c>
    </row>
    <row r="224" spans="1:3" x14ac:dyDescent="0.25">
      <c r="A224" s="16" t="s">
        <v>1218</v>
      </c>
      <c r="B224" s="38">
        <v>1200</v>
      </c>
      <c r="C224" s="35">
        <v>146.32000000000002</v>
      </c>
    </row>
    <row r="225" spans="1:3" x14ac:dyDescent="0.25">
      <c r="A225" s="16" t="s">
        <v>1213</v>
      </c>
      <c r="B225" s="38">
        <v>1200</v>
      </c>
      <c r="C225" s="35">
        <v>148.75</v>
      </c>
    </row>
    <row r="226" spans="1:3" x14ac:dyDescent="0.25">
      <c r="A226" s="16" t="s">
        <v>1344</v>
      </c>
      <c r="B226" s="38">
        <v>1200</v>
      </c>
      <c r="C226" s="131">
        <v>225</v>
      </c>
    </row>
    <row r="227" spans="1:3" x14ac:dyDescent="0.25">
      <c r="A227" s="16" t="s">
        <v>1225</v>
      </c>
      <c r="B227" s="38">
        <v>1200</v>
      </c>
      <c r="C227" s="29">
        <v>389.15000000000003</v>
      </c>
    </row>
    <row r="228" spans="1:3" x14ac:dyDescent="0.25">
      <c r="A228" s="16" t="s">
        <v>1227</v>
      </c>
      <c r="B228" s="38">
        <v>1224</v>
      </c>
      <c r="C228" s="29">
        <v>33.28</v>
      </c>
    </row>
    <row r="229" spans="1:3" x14ac:dyDescent="0.25">
      <c r="A229" s="16" t="s">
        <v>1226</v>
      </c>
      <c r="B229" s="38">
        <v>1224</v>
      </c>
      <c r="C229" s="29">
        <v>52.48</v>
      </c>
    </row>
    <row r="230" spans="1:3" x14ac:dyDescent="0.25">
      <c r="A230" s="16" t="s">
        <v>1231</v>
      </c>
      <c r="B230" s="38">
        <v>1250</v>
      </c>
      <c r="C230" s="44">
        <v>18.489999999999998</v>
      </c>
    </row>
    <row r="231" spans="1:3" x14ac:dyDescent="0.25">
      <c r="A231" s="16" t="s">
        <v>1232</v>
      </c>
      <c r="B231" s="38">
        <v>1250</v>
      </c>
      <c r="C231" s="44">
        <v>43.82700912</v>
      </c>
    </row>
    <row r="232" spans="1:3" x14ac:dyDescent="0.25">
      <c r="A232" s="16" t="s">
        <v>1229</v>
      </c>
      <c r="B232" s="38">
        <v>1250</v>
      </c>
      <c r="C232" s="44">
        <v>69.677279999999996</v>
      </c>
    </row>
    <row r="233" spans="1:3" x14ac:dyDescent="0.25">
      <c r="A233" s="16" t="s">
        <v>1230</v>
      </c>
      <c r="B233" s="38">
        <v>1250</v>
      </c>
      <c r="C233" s="44">
        <v>112.19999999999999</v>
      </c>
    </row>
    <row r="234" spans="1:3" x14ac:dyDescent="0.25">
      <c r="A234" s="16" t="s">
        <v>1228</v>
      </c>
      <c r="B234" s="38">
        <v>1250</v>
      </c>
      <c r="C234" s="44">
        <v>240</v>
      </c>
    </row>
    <row r="235" spans="1:3" x14ac:dyDescent="0.25">
      <c r="A235" s="16" t="s">
        <v>1233</v>
      </c>
      <c r="B235" s="38">
        <v>1280</v>
      </c>
      <c r="C235" s="35">
        <v>52</v>
      </c>
    </row>
    <row r="236" spans="1:3" x14ac:dyDescent="0.25">
      <c r="A236" s="16" t="s">
        <v>1234</v>
      </c>
      <c r="B236" s="38">
        <v>1280</v>
      </c>
      <c r="C236" s="35">
        <v>54</v>
      </c>
    </row>
    <row r="237" spans="1:3" x14ac:dyDescent="0.25">
      <c r="A237" s="16" t="s">
        <v>1236</v>
      </c>
      <c r="B237" s="38">
        <v>1280</v>
      </c>
      <c r="C237" s="35">
        <v>162</v>
      </c>
    </row>
    <row r="238" spans="1:3" x14ac:dyDescent="0.25">
      <c r="A238" s="16" t="s">
        <v>1235</v>
      </c>
      <c r="B238" s="38">
        <v>1280</v>
      </c>
      <c r="C238" s="35">
        <v>176</v>
      </c>
    </row>
    <row r="239" spans="1:3" x14ac:dyDescent="0.25">
      <c r="A239" s="16" t="s">
        <v>1237</v>
      </c>
      <c r="B239" s="38">
        <v>1296</v>
      </c>
      <c r="C239" s="29">
        <v>78.08</v>
      </c>
    </row>
    <row r="240" spans="1:3" x14ac:dyDescent="0.25">
      <c r="A240" s="16" t="s">
        <v>1238</v>
      </c>
      <c r="B240" s="38">
        <v>1300</v>
      </c>
      <c r="C240" s="35">
        <v>149.5</v>
      </c>
    </row>
    <row r="241" spans="1:3" x14ac:dyDescent="0.25">
      <c r="A241" s="16" t="s">
        <v>1239</v>
      </c>
      <c r="B241" s="38">
        <v>1340</v>
      </c>
      <c r="C241" s="29">
        <v>188</v>
      </c>
    </row>
    <row r="242" spans="1:3" x14ac:dyDescent="0.25">
      <c r="A242" s="16" t="s">
        <v>1241</v>
      </c>
      <c r="B242" s="38">
        <v>1375</v>
      </c>
      <c r="C242" s="29">
        <v>63.839999999999996</v>
      </c>
    </row>
    <row r="243" spans="1:3" x14ac:dyDescent="0.25">
      <c r="A243" s="16" t="s">
        <v>1242</v>
      </c>
      <c r="B243" s="38">
        <v>1375</v>
      </c>
      <c r="C243" s="29">
        <v>86.25</v>
      </c>
    </row>
    <row r="244" spans="1:3" x14ac:dyDescent="0.25">
      <c r="A244" s="16" t="s">
        <v>1240</v>
      </c>
      <c r="B244" s="38">
        <v>1375</v>
      </c>
      <c r="C244" s="29">
        <v>92</v>
      </c>
    </row>
    <row r="245" spans="1:3" x14ac:dyDescent="0.25">
      <c r="A245" s="16" t="s">
        <v>1243</v>
      </c>
      <c r="B245" s="38">
        <v>1380</v>
      </c>
      <c r="C245" s="35">
        <v>296</v>
      </c>
    </row>
    <row r="246" spans="1:3" x14ac:dyDescent="0.25">
      <c r="A246" s="16" t="s">
        <v>1251</v>
      </c>
      <c r="B246" s="38">
        <v>1400</v>
      </c>
      <c r="C246" s="35">
        <v>44.25</v>
      </c>
    </row>
    <row r="247" spans="1:3" x14ac:dyDescent="0.25">
      <c r="A247" s="16" t="s">
        <v>1252</v>
      </c>
      <c r="B247" s="38">
        <v>1400</v>
      </c>
      <c r="C247" s="35">
        <v>44.25</v>
      </c>
    </row>
    <row r="248" spans="1:3" x14ac:dyDescent="0.25">
      <c r="A248" s="16" t="s">
        <v>1256</v>
      </c>
      <c r="B248" s="38">
        <v>1400</v>
      </c>
      <c r="C248" s="29">
        <v>46.15</v>
      </c>
    </row>
    <row r="249" spans="1:3" x14ac:dyDescent="0.25">
      <c r="A249" s="16" t="s">
        <v>1249</v>
      </c>
      <c r="B249" s="38">
        <v>1400</v>
      </c>
      <c r="C249" s="35">
        <v>53.959999999999994</v>
      </c>
    </row>
    <row r="250" spans="1:3" x14ac:dyDescent="0.25">
      <c r="A250" s="16" t="s">
        <v>1250</v>
      </c>
      <c r="B250" s="38">
        <v>1400</v>
      </c>
      <c r="C250" s="35">
        <v>53.959999999999994</v>
      </c>
    </row>
    <row r="251" spans="1:3" x14ac:dyDescent="0.25">
      <c r="A251" s="16" t="s">
        <v>1253</v>
      </c>
      <c r="B251" s="38">
        <v>1400</v>
      </c>
      <c r="C251" s="35">
        <v>53.959999999999994</v>
      </c>
    </row>
    <row r="252" spans="1:3" x14ac:dyDescent="0.25">
      <c r="A252" s="16" t="s">
        <v>1247</v>
      </c>
      <c r="B252" s="38">
        <v>1400</v>
      </c>
      <c r="C252" s="35">
        <v>61.059999999999995</v>
      </c>
    </row>
    <row r="253" spans="1:3" x14ac:dyDescent="0.25">
      <c r="A253" s="16" t="s">
        <v>1248</v>
      </c>
      <c r="B253" s="38">
        <v>1400</v>
      </c>
      <c r="C253" s="35">
        <v>61.059999999999995</v>
      </c>
    </row>
    <row r="254" spans="1:3" x14ac:dyDescent="0.25">
      <c r="A254" s="16" t="s">
        <v>1245</v>
      </c>
      <c r="B254" s="38">
        <v>1400</v>
      </c>
      <c r="C254" s="35">
        <v>66</v>
      </c>
    </row>
    <row r="255" spans="1:3" x14ac:dyDescent="0.25">
      <c r="A255" s="16" t="s">
        <v>1254</v>
      </c>
      <c r="B255" s="38">
        <v>1400</v>
      </c>
      <c r="C255" s="35">
        <v>73.84</v>
      </c>
    </row>
    <row r="256" spans="1:3" x14ac:dyDescent="0.25">
      <c r="A256" s="16" t="s">
        <v>1255</v>
      </c>
      <c r="B256" s="38">
        <v>1400</v>
      </c>
      <c r="C256" s="35">
        <v>78.809999999999988</v>
      </c>
    </row>
    <row r="257" spans="1:3" x14ac:dyDescent="0.25">
      <c r="A257" s="16" t="s">
        <v>1244</v>
      </c>
      <c r="B257" s="38">
        <v>1400</v>
      </c>
      <c r="C257" s="35">
        <v>180</v>
      </c>
    </row>
    <row r="258" spans="1:3" x14ac:dyDescent="0.25">
      <c r="A258" s="16" t="s">
        <v>1246</v>
      </c>
      <c r="B258" s="38">
        <v>1400</v>
      </c>
      <c r="C258" s="57" t="s">
        <v>53</v>
      </c>
    </row>
    <row r="259" spans="1:3" x14ac:dyDescent="0.25">
      <c r="A259" s="16" t="s">
        <v>1257</v>
      </c>
      <c r="B259" s="38">
        <v>1450</v>
      </c>
      <c r="C259" s="35">
        <v>132.6</v>
      </c>
    </row>
    <row r="260" spans="1:3" x14ac:dyDescent="0.25">
      <c r="A260" s="16" t="s">
        <v>1259</v>
      </c>
      <c r="B260" s="38">
        <v>1500</v>
      </c>
      <c r="C260" s="44">
        <v>126</v>
      </c>
    </row>
    <row r="261" spans="1:3" x14ac:dyDescent="0.25">
      <c r="A261" s="16" t="s">
        <v>1258</v>
      </c>
      <c r="B261" s="38">
        <v>1500</v>
      </c>
      <c r="C261" s="35">
        <v>219.2511744</v>
      </c>
    </row>
    <row r="262" spans="1:3" x14ac:dyDescent="0.25">
      <c r="A262" s="16" t="s">
        <v>1260</v>
      </c>
      <c r="B262" s="38">
        <v>1500</v>
      </c>
      <c r="C262" s="35">
        <v>254.32</v>
      </c>
    </row>
    <row r="263" spans="1:3" x14ac:dyDescent="0.25">
      <c r="A263" s="16" t="s">
        <v>1261</v>
      </c>
      <c r="B263" s="38">
        <v>1512</v>
      </c>
      <c r="C263" s="29">
        <v>110.00000000000001</v>
      </c>
    </row>
    <row r="264" spans="1:3" x14ac:dyDescent="0.25">
      <c r="A264" s="16" t="s">
        <v>1262</v>
      </c>
      <c r="B264" s="38">
        <v>1530</v>
      </c>
      <c r="C264" s="35">
        <v>58.960000000000008</v>
      </c>
    </row>
    <row r="265" spans="1:3" x14ac:dyDescent="0.25">
      <c r="A265" s="16" t="s">
        <v>1263</v>
      </c>
      <c r="B265" s="38">
        <v>1584</v>
      </c>
      <c r="C265" s="29">
        <v>76.25</v>
      </c>
    </row>
    <row r="266" spans="1:3" x14ac:dyDescent="0.25">
      <c r="A266" s="16" t="s">
        <v>1264</v>
      </c>
      <c r="B266" s="38">
        <v>1600</v>
      </c>
      <c r="C266" s="35">
        <v>49</v>
      </c>
    </row>
    <row r="267" spans="1:3" x14ac:dyDescent="0.25">
      <c r="A267" s="16" t="s">
        <v>1265</v>
      </c>
      <c r="B267" s="38">
        <v>1600</v>
      </c>
      <c r="C267" s="35">
        <v>59.169999999999995</v>
      </c>
    </row>
    <row r="268" spans="1:3" x14ac:dyDescent="0.25">
      <c r="A268" s="16" t="s">
        <v>1266</v>
      </c>
      <c r="B268" s="38">
        <v>1600</v>
      </c>
      <c r="C268" s="35">
        <v>59.169999999999995</v>
      </c>
    </row>
    <row r="269" spans="1:3" x14ac:dyDescent="0.25">
      <c r="A269" s="16" t="s">
        <v>1268</v>
      </c>
      <c r="B269" s="38">
        <v>1600</v>
      </c>
      <c r="C269" s="44">
        <v>85.25</v>
      </c>
    </row>
    <row r="270" spans="1:3" x14ac:dyDescent="0.25">
      <c r="A270" s="16" t="s">
        <v>1267</v>
      </c>
      <c r="B270" s="38">
        <v>1600</v>
      </c>
      <c r="C270" s="44">
        <v>85.25</v>
      </c>
    </row>
    <row r="271" spans="1:3" x14ac:dyDescent="0.25">
      <c r="A271" s="16" t="s">
        <v>1272</v>
      </c>
      <c r="B271" s="38">
        <v>1600</v>
      </c>
      <c r="C271" s="29">
        <v>90</v>
      </c>
    </row>
    <row r="272" spans="1:3" x14ac:dyDescent="0.25">
      <c r="A272" s="16" t="s">
        <v>1271</v>
      </c>
      <c r="B272" s="38">
        <v>1600</v>
      </c>
      <c r="C272" s="29">
        <v>103.94999999999999</v>
      </c>
    </row>
    <row r="273" spans="1:3" x14ac:dyDescent="0.25">
      <c r="A273" s="16" t="s">
        <v>1269</v>
      </c>
      <c r="B273" s="38">
        <v>1600</v>
      </c>
      <c r="C273" s="29">
        <v>177.566</v>
      </c>
    </row>
    <row r="274" spans="1:3" x14ac:dyDescent="0.25">
      <c r="A274" s="16" t="s">
        <v>1270</v>
      </c>
      <c r="B274" s="38">
        <v>1600</v>
      </c>
      <c r="C274" s="29">
        <v>232.898</v>
      </c>
    </row>
    <row r="275" spans="1:3" x14ac:dyDescent="0.25">
      <c r="A275" s="16" t="s">
        <v>1273</v>
      </c>
      <c r="B275" s="38">
        <v>1650</v>
      </c>
      <c r="C275" s="29">
        <v>125.25</v>
      </c>
    </row>
    <row r="276" spans="1:3" x14ac:dyDescent="0.25">
      <c r="A276" s="16" t="s">
        <v>1274</v>
      </c>
      <c r="B276" s="38">
        <v>1680</v>
      </c>
      <c r="C276" s="35">
        <v>110</v>
      </c>
    </row>
    <row r="277" spans="1:3" x14ac:dyDescent="0.25">
      <c r="A277" s="16" t="s">
        <v>1276</v>
      </c>
      <c r="B277" s="38">
        <v>1680</v>
      </c>
      <c r="C277" s="35">
        <v>130</v>
      </c>
    </row>
    <row r="278" spans="1:3" x14ac:dyDescent="0.25">
      <c r="A278" s="16" t="s">
        <v>1275</v>
      </c>
      <c r="B278" s="38">
        <v>1680</v>
      </c>
      <c r="C278" s="35">
        <v>130</v>
      </c>
    </row>
    <row r="279" spans="1:3" x14ac:dyDescent="0.25">
      <c r="A279" s="16" t="s">
        <v>1277</v>
      </c>
      <c r="B279" s="38">
        <v>1750</v>
      </c>
      <c r="C279" s="29">
        <v>94.44</v>
      </c>
    </row>
    <row r="280" spans="1:3" x14ac:dyDescent="0.25">
      <c r="A280" s="16" t="s">
        <v>1278</v>
      </c>
      <c r="B280" s="38">
        <v>1750</v>
      </c>
      <c r="C280" s="35">
        <v>174</v>
      </c>
    </row>
    <row r="281" spans="1:3" x14ac:dyDescent="0.25">
      <c r="A281" s="16" t="s">
        <v>1279</v>
      </c>
      <c r="B281" s="38">
        <v>1800</v>
      </c>
      <c r="C281" s="29">
        <v>88</v>
      </c>
    </row>
    <row r="282" spans="1:3" x14ac:dyDescent="0.25">
      <c r="A282" s="16" t="s">
        <v>1280</v>
      </c>
      <c r="B282" s="38">
        <v>1800</v>
      </c>
      <c r="C282" s="29">
        <v>144</v>
      </c>
    </row>
    <row r="283" spans="1:3" x14ac:dyDescent="0.25">
      <c r="A283" s="16" t="s">
        <v>1281</v>
      </c>
      <c r="B283" s="38">
        <v>1800</v>
      </c>
      <c r="C283" s="35">
        <v>182.82</v>
      </c>
    </row>
    <row r="284" spans="1:3" x14ac:dyDescent="0.25">
      <c r="A284" s="16" t="s">
        <v>1282</v>
      </c>
      <c r="B284" s="38">
        <v>1840</v>
      </c>
      <c r="C284" s="35">
        <v>70.400000000000006</v>
      </c>
    </row>
    <row r="285" spans="1:3" x14ac:dyDescent="0.25">
      <c r="A285" s="16" t="s">
        <v>1283</v>
      </c>
      <c r="B285" s="38">
        <v>1870</v>
      </c>
      <c r="C285" s="35">
        <v>118.8</v>
      </c>
    </row>
    <row r="286" spans="1:3" x14ac:dyDescent="0.25">
      <c r="A286" s="16" t="s">
        <v>1286</v>
      </c>
      <c r="B286" s="38">
        <v>2000</v>
      </c>
      <c r="C286" s="35">
        <v>162</v>
      </c>
    </row>
    <row r="287" spans="1:3" x14ac:dyDescent="0.25">
      <c r="A287" s="16" t="s">
        <v>1285</v>
      </c>
      <c r="B287" s="38">
        <v>2000</v>
      </c>
      <c r="C287" s="35">
        <v>171</v>
      </c>
    </row>
    <row r="288" spans="1:3" x14ac:dyDescent="0.25">
      <c r="A288" s="16" t="s">
        <v>1284</v>
      </c>
      <c r="B288" s="38">
        <v>2000</v>
      </c>
      <c r="C288" s="35" t="s">
        <v>53</v>
      </c>
    </row>
    <row r="289" spans="1:3" x14ac:dyDescent="0.25">
      <c r="A289" s="16" t="s">
        <v>1287</v>
      </c>
      <c r="B289" s="38">
        <v>2052</v>
      </c>
      <c r="C289" s="29">
        <v>148.83999999999997</v>
      </c>
    </row>
    <row r="290" spans="1:3" x14ac:dyDescent="0.25">
      <c r="A290" s="16" t="s">
        <v>1288</v>
      </c>
      <c r="B290" s="38">
        <v>2080</v>
      </c>
      <c r="C290" s="35">
        <v>110</v>
      </c>
    </row>
    <row r="291" spans="1:3" x14ac:dyDescent="0.25">
      <c r="A291" s="16" t="s">
        <v>1289</v>
      </c>
      <c r="B291" s="38">
        <v>2080</v>
      </c>
      <c r="C291" s="29">
        <v>180</v>
      </c>
    </row>
    <row r="292" spans="1:3" x14ac:dyDescent="0.25">
      <c r="A292" s="16" t="s">
        <v>1290</v>
      </c>
      <c r="B292" s="38">
        <v>2100</v>
      </c>
      <c r="C292" s="35">
        <v>201.6</v>
      </c>
    </row>
    <row r="293" spans="1:3" x14ac:dyDescent="0.25">
      <c r="A293" s="16" t="s">
        <v>1291</v>
      </c>
      <c r="B293" s="38">
        <v>2160</v>
      </c>
      <c r="C293" s="29">
        <v>121.55000000000001</v>
      </c>
    </row>
    <row r="294" spans="1:3" x14ac:dyDescent="0.25">
      <c r="A294" s="16" t="s">
        <v>1292</v>
      </c>
      <c r="B294" s="38">
        <v>2250</v>
      </c>
      <c r="C294" s="44">
        <v>112.8771936</v>
      </c>
    </row>
    <row r="295" spans="1:3" x14ac:dyDescent="0.25">
      <c r="A295" s="16" t="s">
        <v>1293</v>
      </c>
      <c r="B295" s="38">
        <v>2256</v>
      </c>
      <c r="C295" s="29">
        <v>254.28</v>
      </c>
    </row>
    <row r="296" spans="1:3" x14ac:dyDescent="0.25">
      <c r="A296" s="16" t="s">
        <v>1294</v>
      </c>
      <c r="B296" s="38">
        <v>2400</v>
      </c>
      <c r="C296" s="35">
        <v>114.95</v>
      </c>
    </row>
    <row r="297" spans="1:3" x14ac:dyDescent="0.25">
      <c r="A297" s="16" t="s">
        <v>1295</v>
      </c>
      <c r="B297" s="38">
        <v>2400</v>
      </c>
      <c r="C297" s="29">
        <v>162</v>
      </c>
    </row>
    <row r="298" spans="1:3" x14ac:dyDescent="0.25">
      <c r="A298" s="16" t="s">
        <v>1296</v>
      </c>
      <c r="B298" s="38">
        <v>2480</v>
      </c>
      <c r="C298" s="35">
        <v>114.95</v>
      </c>
    </row>
    <row r="299" spans="1:3" x14ac:dyDescent="0.25">
      <c r="A299" s="16" t="s">
        <v>1297</v>
      </c>
      <c r="B299" s="38">
        <v>2500</v>
      </c>
      <c r="C299" s="35">
        <v>200</v>
      </c>
    </row>
    <row r="300" spans="1:3" x14ac:dyDescent="0.25">
      <c r="A300" s="16" t="s">
        <v>1345</v>
      </c>
      <c r="B300" s="38">
        <v>2750</v>
      </c>
      <c r="C300" s="131">
        <v>61.800000000000004</v>
      </c>
    </row>
    <row r="301" spans="1:3" x14ac:dyDescent="0.25">
      <c r="A301" s="16" t="s">
        <v>1298</v>
      </c>
      <c r="B301" s="38">
        <v>2950</v>
      </c>
      <c r="C301" s="44">
        <v>97.28</v>
      </c>
    </row>
    <row r="302" spans="1:3" x14ac:dyDescent="0.25">
      <c r="A302" s="16" t="s">
        <v>1299</v>
      </c>
      <c r="B302" s="38">
        <v>3100</v>
      </c>
      <c r="C302" s="44">
        <v>140</v>
      </c>
    </row>
    <row r="303" spans="1:3" x14ac:dyDescent="0.25">
      <c r="A303" s="16" t="s">
        <v>1301</v>
      </c>
      <c r="B303" s="38">
        <v>3200</v>
      </c>
      <c r="C303" s="29">
        <v>182.68799999999999</v>
      </c>
    </row>
    <row r="304" spans="1:3" x14ac:dyDescent="0.25">
      <c r="A304" s="16" t="s">
        <v>1300</v>
      </c>
      <c r="B304" s="38">
        <v>3200</v>
      </c>
      <c r="C304" s="44">
        <v>187.6</v>
      </c>
    </row>
    <row r="305" spans="1:3" x14ac:dyDescent="0.25">
      <c r="A305" s="16" t="s">
        <v>1302</v>
      </c>
      <c r="B305" s="38">
        <v>3375</v>
      </c>
      <c r="C305" s="44">
        <v>31.2</v>
      </c>
    </row>
    <row r="306" spans="1:3" x14ac:dyDescent="0.25">
      <c r="A306" s="16" t="s">
        <v>1303</v>
      </c>
      <c r="B306" s="38">
        <v>4320</v>
      </c>
      <c r="C306" s="29">
        <v>281.60000000000002</v>
      </c>
    </row>
    <row r="307" spans="1:3" x14ac:dyDescent="0.25">
      <c r="A307" s="16" t="s">
        <v>1304</v>
      </c>
      <c r="B307" s="38">
        <v>4475</v>
      </c>
      <c r="C307" s="44">
        <v>260.128512</v>
      </c>
    </row>
    <row r="308" spans="1:3" x14ac:dyDescent="0.25">
      <c r="A308" s="16" t="s">
        <v>1346</v>
      </c>
      <c r="B308" s="38">
        <v>4500</v>
      </c>
      <c r="C308" s="131">
        <v>181.8657</v>
      </c>
    </row>
    <row r="309" spans="1:3" x14ac:dyDescent="0.25">
      <c r="A309" s="16" t="s">
        <v>1305</v>
      </c>
      <c r="B309" s="38">
        <v>5000</v>
      </c>
      <c r="C309" s="29">
        <v>330</v>
      </c>
    </row>
    <row r="310" spans="1:3" x14ac:dyDescent="0.25">
      <c r="A310" s="16" t="s">
        <v>1306</v>
      </c>
      <c r="B310" s="38">
        <v>10000</v>
      </c>
      <c r="C310" s="27">
        <v>300</v>
      </c>
    </row>
    <row r="311" spans="1:3" x14ac:dyDescent="0.25">
      <c r="A311" s="16" t="s">
        <v>1308</v>
      </c>
      <c r="B311" s="38" t="s">
        <v>53</v>
      </c>
      <c r="C311" s="35">
        <v>189</v>
      </c>
    </row>
  </sheetData>
  <sortState ref="A2:C311">
    <sortCondition ref="B2:B311"/>
    <sortCondition ref="C2:C311"/>
    <sortCondition ref="A2:A31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2"/>
  <sheetViews>
    <sheetView workbookViewId="0"/>
  </sheetViews>
  <sheetFormatPr defaultColWidth="11" defaultRowHeight="15.75" x14ac:dyDescent="0.25"/>
  <cols>
    <col min="1" max="1" width="38.875" style="4" customWidth="1"/>
    <col min="2" max="2" width="13.5" style="2" customWidth="1"/>
    <col min="3" max="3" width="10.875" style="2"/>
    <col min="4" max="4" width="8.375" style="2" customWidth="1"/>
  </cols>
  <sheetData>
    <row r="1" spans="1:4" s="4" customFormat="1" x14ac:dyDescent="0.25">
      <c r="A1" s="16" t="s">
        <v>940</v>
      </c>
      <c r="B1" s="18" t="s">
        <v>22</v>
      </c>
      <c r="C1" s="18" t="s">
        <v>25</v>
      </c>
      <c r="D1" s="123" t="s">
        <v>20</v>
      </c>
    </row>
    <row r="2" spans="1:4" x14ac:dyDescent="0.25">
      <c r="A2" s="16" t="s">
        <v>1076</v>
      </c>
      <c r="B2" s="38">
        <v>5.5737704918032788E-2</v>
      </c>
      <c r="C2" s="38">
        <v>17</v>
      </c>
      <c r="D2" s="29">
        <v>305</v>
      </c>
    </row>
    <row r="3" spans="1:4" x14ac:dyDescent="0.25">
      <c r="A3" s="16" t="s">
        <v>1034</v>
      </c>
      <c r="B3" s="38">
        <v>5.5803571428571432E-2</v>
      </c>
      <c r="C3" s="38">
        <v>12.5</v>
      </c>
      <c r="D3" s="44">
        <v>224</v>
      </c>
    </row>
    <row r="4" spans="1:4" x14ac:dyDescent="0.25">
      <c r="A4" s="16" t="s">
        <v>1044</v>
      </c>
      <c r="B4" s="38">
        <v>7.1428571428571425E-2</v>
      </c>
      <c r="C4" s="38">
        <v>15</v>
      </c>
      <c r="D4" s="29">
        <v>210</v>
      </c>
    </row>
    <row r="5" spans="1:4" x14ac:dyDescent="0.25">
      <c r="A5" s="16" t="s">
        <v>1061</v>
      </c>
      <c r="B5" s="38">
        <v>8.5000000000000006E-2</v>
      </c>
      <c r="C5" s="38">
        <v>17</v>
      </c>
      <c r="D5" s="35">
        <v>200</v>
      </c>
    </row>
    <row r="6" spans="1:4" x14ac:dyDescent="0.25">
      <c r="A6" s="16" t="s">
        <v>1007</v>
      </c>
      <c r="B6" s="38">
        <v>8.9142449634515966E-2</v>
      </c>
      <c r="C6" s="38">
        <v>10</v>
      </c>
      <c r="D6" s="35">
        <v>112.17999999999999</v>
      </c>
    </row>
    <row r="7" spans="1:4" x14ac:dyDescent="0.25">
      <c r="A7" s="16" t="s">
        <v>1114</v>
      </c>
      <c r="B7" s="38">
        <v>8.9699253472581023E-2</v>
      </c>
      <c r="C7" s="38">
        <v>20</v>
      </c>
      <c r="D7" s="35">
        <v>222.967296</v>
      </c>
    </row>
    <row r="8" spans="1:4" x14ac:dyDescent="0.25">
      <c r="A8" s="16" t="s">
        <v>1111</v>
      </c>
      <c r="B8" s="38">
        <v>9.8684210526315791E-2</v>
      </c>
      <c r="C8" s="38">
        <v>18.75</v>
      </c>
      <c r="D8" s="29">
        <v>190</v>
      </c>
    </row>
    <row r="9" spans="1:4" x14ac:dyDescent="0.25">
      <c r="A9" s="16" t="s">
        <v>1062</v>
      </c>
      <c r="B9" s="38">
        <v>0.112</v>
      </c>
      <c r="C9" s="38">
        <v>14</v>
      </c>
      <c r="D9" s="29">
        <v>125</v>
      </c>
    </row>
    <row r="10" spans="1:4" x14ac:dyDescent="0.25">
      <c r="A10" s="16" t="s">
        <v>1243</v>
      </c>
      <c r="B10" s="38">
        <v>0.11655405405405406</v>
      </c>
      <c r="C10" s="38">
        <v>34.5</v>
      </c>
      <c r="D10" s="35">
        <v>296</v>
      </c>
    </row>
    <row r="11" spans="1:4" x14ac:dyDescent="0.25">
      <c r="A11" s="16" t="s">
        <v>1187</v>
      </c>
      <c r="B11" s="38">
        <v>0.11889017432249424</v>
      </c>
      <c r="C11" s="38">
        <v>25.625</v>
      </c>
      <c r="D11" s="57">
        <v>215.53505279999999</v>
      </c>
    </row>
    <row r="12" spans="1:4" x14ac:dyDescent="0.25">
      <c r="A12" s="16" t="s">
        <v>1039</v>
      </c>
      <c r="B12" s="38">
        <v>0.11904761904761904</v>
      </c>
      <c r="C12" s="38">
        <v>12.5</v>
      </c>
      <c r="D12" s="35">
        <v>105</v>
      </c>
    </row>
    <row r="13" spans="1:4" x14ac:dyDescent="0.25">
      <c r="A13" s="16" t="s">
        <v>1083</v>
      </c>
      <c r="B13" s="38">
        <v>0.12436859023419562</v>
      </c>
      <c r="C13" s="38">
        <v>16.25</v>
      </c>
      <c r="D13" s="29">
        <v>130.66</v>
      </c>
    </row>
    <row r="14" spans="1:4" x14ac:dyDescent="0.25">
      <c r="A14" s="16" t="s">
        <v>1228</v>
      </c>
      <c r="B14" s="38">
        <v>0.13020833333333334</v>
      </c>
      <c r="C14" s="38">
        <v>31.25</v>
      </c>
      <c r="D14" s="44">
        <v>240</v>
      </c>
    </row>
    <row r="15" spans="1:4" x14ac:dyDescent="0.25">
      <c r="A15" s="16" t="s">
        <v>1042</v>
      </c>
      <c r="B15" s="38">
        <v>0.13221153846153846</v>
      </c>
      <c r="C15" s="38">
        <v>13.75</v>
      </c>
      <c r="D15" s="29">
        <v>104</v>
      </c>
    </row>
    <row r="16" spans="1:4" x14ac:dyDescent="0.25">
      <c r="A16" s="16" t="s">
        <v>1344</v>
      </c>
      <c r="B16" s="33">
        <v>0.13333333333333333</v>
      </c>
      <c r="C16" s="38">
        <v>30</v>
      </c>
      <c r="D16" s="131">
        <v>225</v>
      </c>
    </row>
    <row r="17" spans="1:4" x14ac:dyDescent="0.25">
      <c r="A17" s="16" t="s">
        <v>1149</v>
      </c>
      <c r="B17" s="38">
        <v>0.13392857142857142</v>
      </c>
      <c r="C17" s="38">
        <v>28.125</v>
      </c>
      <c r="D17" s="35">
        <v>210</v>
      </c>
    </row>
    <row r="18" spans="1:4" x14ac:dyDescent="0.25">
      <c r="A18" s="16" t="s">
        <v>1059</v>
      </c>
      <c r="B18" s="38">
        <v>0.1388888888888889</v>
      </c>
      <c r="C18" s="38">
        <v>15</v>
      </c>
      <c r="D18" s="35">
        <v>108</v>
      </c>
    </row>
    <row r="19" spans="1:4" x14ac:dyDescent="0.25">
      <c r="A19" s="16" t="s">
        <v>1028</v>
      </c>
      <c r="B19" s="38">
        <v>0.14536761855536892</v>
      </c>
      <c r="C19" s="38">
        <v>11.25</v>
      </c>
      <c r="D19" s="35">
        <v>77.39</v>
      </c>
    </row>
    <row r="20" spans="1:4" x14ac:dyDescent="0.25">
      <c r="A20" s="16" t="s">
        <v>1260</v>
      </c>
      <c r="B20" s="38">
        <v>0.14745202893991821</v>
      </c>
      <c r="C20" s="38">
        <v>37.5</v>
      </c>
      <c r="D20" s="35">
        <v>254.32</v>
      </c>
    </row>
    <row r="21" spans="1:4" x14ac:dyDescent="0.25">
      <c r="A21" s="16" t="s">
        <v>1057</v>
      </c>
      <c r="B21" s="38">
        <v>0.14955134596211367</v>
      </c>
      <c r="C21" s="38">
        <v>15</v>
      </c>
      <c r="D21" s="29">
        <v>100.3</v>
      </c>
    </row>
    <row r="22" spans="1:4" x14ac:dyDescent="0.25">
      <c r="A22" s="16" t="s">
        <v>1079</v>
      </c>
      <c r="B22" s="38">
        <v>0.15131453014942817</v>
      </c>
      <c r="C22" s="38">
        <v>15.625</v>
      </c>
      <c r="D22" s="57">
        <v>103.26172896</v>
      </c>
    </row>
    <row r="23" spans="1:4" x14ac:dyDescent="0.25">
      <c r="A23" s="16" t="s">
        <v>1099</v>
      </c>
      <c r="B23" s="38">
        <v>0.15278505325650424</v>
      </c>
      <c r="C23" s="38">
        <v>17.5</v>
      </c>
      <c r="D23" s="29">
        <v>114.54000000000002</v>
      </c>
    </row>
    <row r="24" spans="1:4" x14ac:dyDescent="0.25">
      <c r="A24" s="16" t="s">
        <v>1225</v>
      </c>
      <c r="B24" s="38">
        <v>0.15418219195682897</v>
      </c>
      <c r="C24" s="38">
        <v>60</v>
      </c>
      <c r="D24" s="29">
        <v>389.15000000000003</v>
      </c>
    </row>
    <row r="25" spans="1:4" x14ac:dyDescent="0.25">
      <c r="A25" s="16" t="s">
        <v>1147</v>
      </c>
      <c r="B25" s="38">
        <v>0.1552120196187993</v>
      </c>
      <c r="C25" s="38">
        <v>25</v>
      </c>
      <c r="D25" s="35">
        <v>161.07</v>
      </c>
    </row>
    <row r="26" spans="1:4" x14ac:dyDescent="0.25">
      <c r="A26" s="16" t="s">
        <v>1169</v>
      </c>
      <c r="B26" s="38">
        <v>0.15736711135540526</v>
      </c>
      <c r="C26" s="38">
        <v>25</v>
      </c>
      <c r="D26" s="35">
        <v>158.86419840000002</v>
      </c>
    </row>
    <row r="27" spans="1:4" x14ac:dyDescent="0.25">
      <c r="A27" s="16" t="s">
        <v>1142</v>
      </c>
      <c r="B27" s="38">
        <v>0.15740740740740741</v>
      </c>
      <c r="C27" s="38">
        <v>21.25</v>
      </c>
      <c r="D27" s="35">
        <v>135</v>
      </c>
    </row>
    <row r="28" spans="1:4" x14ac:dyDescent="0.25">
      <c r="A28" s="16" t="s">
        <v>1150</v>
      </c>
      <c r="B28" s="38">
        <v>0.16083916083916083</v>
      </c>
      <c r="C28" s="38">
        <v>23</v>
      </c>
      <c r="D28" s="35">
        <v>143</v>
      </c>
    </row>
    <row r="29" spans="1:4" x14ac:dyDescent="0.25">
      <c r="A29" s="16" t="s">
        <v>1143</v>
      </c>
      <c r="B29" s="38">
        <v>0.16203703703703703</v>
      </c>
      <c r="C29" s="38">
        <v>21.875</v>
      </c>
      <c r="D29" s="44">
        <v>135</v>
      </c>
    </row>
    <row r="30" spans="1:4" x14ac:dyDescent="0.25">
      <c r="A30" s="16" t="s">
        <v>1113</v>
      </c>
      <c r="B30" s="38">
        <v>0.16666666666666666</v>
      </c>
      <c r="C30" s="38">
        <v>20</v>
      </c>
      <c r="D30" s="44">
        <v>120</v>
      </c>
    </row>
    <row r="31" spans="1:4" x14ac:dyDescent="0.25">
      <c r="A31" s="16" t="s">
        <v>1058</v>
      </c>
      <c r="B31" s="38">
        <v>0.17055321260233192</v>
      </c>
      <c r="C31" s="38">
        <v>13.75</v>
      </c>
      <c r="D31" s="35">
        <v>80.62</v>
      </c>
    </row>
    <row r="32" spans="1:4" x14ac:dyDescent="0.25">
      <c r="A32" s="16" t="s">
        <v>1258</v>
      </c>
      <c r="B32" s="38">
        <v>0.17103671212992144</v>
      </c>
      <c r="C32" s="38">
        <v>37.5</v>
      </c>
      <c r="D32" s="35">
        <v>219.2511744</v>
      </c>
    </row>
    <row r="33" spans="1:4" x14ac:dyDescent="0.25">
      <c r="A33" s="16" t="s">
        <v>1020</v>
      </c>
      <c r="B33" s="38">
        <v>0.17142857142857143</v>
      </c>
      <c r="C33" s="38">
        <v>12</v>
      </c>
      <c r="D33" s="35">
        <v>70</v>
      </c>
    </row>
    <row r="34" spans="1:4" x14ac:dyDescent="0.25">
      <c r="A34" s="16" t="s">
        <v>1121</v>
      </c>
      <c r="B34" s="38">
        <v>0.17142857142857143</v>
      </c>
      <c r="C34" s="38">
        <v>24</v>
      </c>
      <c r="D34" s="29">
        <v>140</v>
      </c>
    </row>
    <row r="35" spans="1:4" x14ac:dyDescent="0.25">
      <c r="A35" s="16" t="s">
        <v>1140</v>
      </c>
      <c r="B35" s="38">
        <v>0.17206477732793521</v>
      </c>
      <c r="C35" s="38">
        <v>21.25</v>
      </c>
      <c r="D35" s="29">
        <v>123.5</v>
      </c>
    </row>
    <row r="36" spans="1:4" x14ac:dyDescent="0.25">
      <c r="A36" s="16" t="s">
        <v>1094</v>
      </c>
      <c r="B36" s="38">
        <v>0.17708333333333334</v>
      </c>
      <c r="C36" s="38">
        <v>21.25</v>
      </c>
      <c r="D36" s="35">
        <v>120</v>
      </c>
    </row>
    <row r="37" spans="1:4" x14ac:dyDescent="0.25">
      <c r="A37" s="16" t="s">
        <v>1081</v>
      </c>
      <c r="B37" s="38">
        <v>0.17777777777777778</v>
      </c>
      <c r="C37" s="38">
        <v>16</v>
      </c>
      <c r="D37" s="29">
        <v>90</v>
      </c>
    </row>
    <row r="38" spans="1:4" x14ac:dyDescent="0.25">
      <c r="A38" s="16" t="s">
        <v>1018</v>
      </c>
      <c r="B38" s="38">
        <v>0.17857142857142858</v>
      </c>
      <c r="C38" s="38">
        <v>11.25</v>
      </c>
      <c r="D38" s="35">
        <v>63</v>
      </c>
    </row>
    <row r="39" spans="1:4" x14ac:dyDescent="0.25">
      <c r="A39" s="16" t="s">
        <v>1019</v>
      </c>
      <c r="B39" s="38">
        <v>0.17857142857142858</v>
      </c>
      <c r="C39" s="38">
        <v>11.25</v>
      </c>
      <c r="D39" s="35">
        <v>63</v>
      </c>
    </row>
    <row r="40" spans="1:4" x14ac:dyDescent="0.25">
      <c r="A40" s="16" t="s">
        <v>1172</v>
      </c>
      <c r="B40" s="38">
        <v>0.17857142857142858</v>
      </c>
      <c r="C40" s="38">
        <v>25</v>
      </c>
      <c r="D40" s="35">
        <v>140</v>
      </c>
    </row>
    <row r="41" spans="1:4" x14ac:dyDescent="0.25">
      <c r="A41" s="16" t="s">
        <v>1308</v>
      </c>
      <c r="B41" s="38">
        <v>0.17989417989417988</v>
      </c>
      <c r="C41" s="38">
        <v>34</v>
      </c>
      <c r="D41" s="35">
        <v>189</v>
      </c>
    </row>
    <row r="42" spans="1:4" x14ac:dyDescent="0.25">
      <c r="A42" s="16" t="s">
        <v>1239</v>
      </c>
      <c r="B42" s="38">
        <v>0.18085106382978725</v>
      </c>
      <c r="C42" s="38">
        <v>34</v>
      </c>
      <c r="D42" s="29">
        <v>188</v>
      </c>
    </row>
    <row r="43" spans="1:4" x14ac:dyDescent="0.25">
      <c r="A43" s="16" t="s">
        <v>1015</v>
      </c>
      <c r="B43" s="38">
        <v>0.18145161290322581</v>
      </c>
      <c r="C43" s="38">
        <v>9</v>
      </c>
      <c r="D43" s="35">
        <v>49.6</v>
      </c>
    </row>
    <row r="44" spans="1:4" x14ac:dyDescent="0.25">
      <c r="A44" s="16" t="s">
        <v>1040</v>
      </c>
      <c r="B44" s="38">
        <v>0.18181818181818182</v>
      </c>
      <c r="C44" s="38">
        <v>13</v>
      </c>
      <c r="D44" s="35">
        <v>71.5</v>
      </c>
    </row>
    <row r="45" spans="1:4" x14ac:dyDescent="0.25">
      <c r="A45" s="16" t="s">
        <v>1041</v>
      </c>
      <c r="B45" s="38">
        <v>0.18181818181818182</v>
      </c>
      <c r="C45" s="38">
        <v>13</v>
      </c>
      <c r="D45" s="35">
        <v>71.5</v>
      </c>
    </row>
    <row r="46" spans="1:4" x14ac:dyDescent="0.25">
      <c r="A46" s="16" t="s">
        <v>1235</v>
      </c>
      <c r="B46" s="38">
        <v>0.18181818181818182</v>
      </c>
      <c r="C46" s="38">
        <v>32</v>
      </c>
      <c r="D46" s="35">
        <v>176</v>
      </c>
    </row>
    <row r="47" spans="1:4" x14ac:dyDescent="0.25">
      <c r="A47" s="16" t="s">
        <v>1056</v>
      </c>
      <c r="B47" s="38">
        <v>0.18382352941176472</v>
      </c>
      <c r="C47" s="38">
        <v>15</v>
      </c>
      <c r="D47" s="44">
        <v>81.599999999999994</v>
      </c>
    </row>
    <row r="48" spans="1:4" x14ac:dyDescent="0.25">
      <c r="A48" s="16" t="s">
        <v>1012</v>
      </c>
      <c r="B48" s="38">
        <v>0.18760628177271849</v>
      </c>
      <c r="C48" s="38">
        <v>8</v>
      </c>
      <c r="D48" s="44">
        <v>42.642495359999998</v>
      </c>
    </row>
    <row r="49" spans="1:4" x14ac:dyDescent="0.25">
      <c r="A49" s="16" t="s">
        <v>1072</v>
      </c>
      <c r="B49" s="38">
        <v>0.18796992481203009</v>
      </c>
      <c r="C49" s="38">
        <v>15</v>
      </c>
      <c r="D49" s="29">
        <v>79.8</v>
      </c>
    </row>
    <row r="50" spans="1:4" x14ac:dyDescent="0.25">
      <c r="A50" s="16" t="s">
        <v>1027</v>
      </c>
      <c r="B50" s="38">
        <v>0.18803418803418803</v>
      </c>
      <c r="C50" s="38">
        <v>11</v>
      </c>
      <c r="D50" s="35">
        <v>58.5</v>
      </c>
    </row>
    <row r="51" spans="1:4" x14ac:dyDescent="0.25">
      <c r="A51" s="16" t="s">
        <v>1123</v>
      </c>
      <c r="B51" s="38">
        <v>0.18884053362648634</v>
      </c>
      <c r="C51" s="38">
        <v>20</v>
      </c>
      <c r="D51" s="35">
        <v>105.9094656</v>
      </c>
    </row>
    <row r="52" spans="1:4" x14ac:dyDescent="0.25">
      <c r="A52" s="16" t="s">
        <v>1116</v>
      </c>
      <c r="B52" s="38">
        <v>0.18925739005046865</v>
      </c>
      <c r="C52" s="38">
        <v>21</v>
      </c>
      <c r="D52" s="35">
        <v>110.96</v>
      </c>
    </row>
    <row r="53" spans="1:4" x14ac:dyDescent="0.25">
      <c r="A53" s="16" t="s">
        <v>1060</v>
      </c>
      <c r="B53" s="38">
        <v>0.19221268601267361</v>
      </c>
      <c r="C53" s="38">
        <v>15</v>
      </c>
      <c r="D53" s="29">
        <v>78.0385536</v>
      </c>
    </row>
    <row r="54" spans="1:4" x14ac:dyDescent="0.25">
      <c r="A54" s="16" t="s">
        <v>1244</v>
      </c>
      <c r="B54" s="38">
        <v>0.19444444444444445</v>
      </c>
      <c r="C54" s="38">
        <v>35</v>
      </c>
      <c r="D54" s="35">
        <v>180</v>
      </c>
    </row>
    <row r="55" spans="1:4" x14ac:dyDescent="0.25">
      <c r="A55" s="16" t="s">
        <v>1066</v>
      </c>
      <c r="B55" s="38">
        <v>0.19480519480519481</v>
      </c>
      <c r="C55" s="38">
        <v>15</v>
      </c>
      <c r="D55" s="35">
        <v>77</v>
      </c>
    </row>
    <row r="56" spans="1:4" x14ac:dyDescent="0.25">
      <c r="A56" s="16" t="s">
        <v>1178</v>
      </c>
      <c r="B56" s="38">
        <v>0.1953125</v>
      </c>
      <c r="C56" s="38">
        <v>25</v>
      </c>
      <c r="D56" s="29">
        <v>128</v>
      </c>
    </row>
    <row r="57" spans="1:4" x14ac:dyDescent="0.25">
      <c r="A57" s="16" t="s">
        <v>1293</v>
      </c>
      <c r="B57" s="38">
        <v>0.1966336322164543</v>
      </c>
      <c r="C57" s="38">
        <v>50</v>
      </c>
      <c r="D57" s="29">
        <v>254.28</v>
      </c>
    </row>
    <row r="58" spans="1:4" x14ac:dyDescent="0.25">
      <c r="A58" s="16" t="s">
        <v>1236</v>
      </c>
      <c r="B58" s="38">
        <v>0.19753086419753085</v>
      </c>
      <c r="C58" s="38">
        <v>32</v>
      </c>
      <c r="D58" s="35">
        <v>162</v>
      </c>
    </row>
    <row r="59" spans="1:4" x14ac:dyDescent="0.25">
      <c r="A59" s="16" t="s">
        <v>1002</v>
      </c>
      <c r="B59" s="38">
        <v>0.2</v>
      </c>
      <c r="C59" s="38">
        <v>5</v>
      </c>
      <c r="D59" s="35">
        <v>25</v>
      </c>
    </row>
    <row r="60" spans="1:4" x14ac:dyDescent="0.25">
      <c r="A60" s="16" t="s">
        <v>1071</v>
      </c>
      <c r="B60" s="38">
        <v>0.20056975931757243</v>
      </c>
      <c r="C60" s="38">
        <v>15</v>
      </c>
      <c r="D60" s="57">
        <v>74.786947200000014</v>
      </c>
    </row>
    <row r="61" spans="1:4" x14ac:dyDescent="0.25">
      <c r="A61" s="16" t="s">
        <v>1136</v>
      </c>
      <c r="B61" s="38">
        <v>0.20069291870880515</v>
      </c>
      <c r="C61" s="38">
        <v>23.75</v>
      </c>
      <c r="D61" s="35">
        <v>118.33999999999999</v>
      </c>
    </row>
    <row r="62" spans="1:4" x14ac:dyDescent="0.25">
      <c r="A62" s="16" t="s">
        <v>1213</v>
      </c>
      <c r="B62" s="38">
        <v>0.20168067226890757</v>
      </c>
      <c r="C62" s="38">
        <v>30</v>
      </c>
      <c r="D62" s="35">
        <v>148.75</v>
      </c>
    </row>
    <row r="63" spans="1:4" x14ac:dyDescent="0.25">
      <c r="A63" s="16" t="s">
        <v>1096</v>
      </c>
      <c r="B63" s="38">
        <v>0.20474829597002189</v>
      </c>
      <c r="C63" s="38">
        <v>17.5</v>
      </c>
      <c r="D63" s="44">
        <v>85.470796800000002</v>
      </c>
    </row>
    <row r="64" spans="1:4" x14ac:dyDescent="0.25">
      <c r="A64" s="16" t="s">
        <v>1218</v>
      </c>
      <c r="B64" s="38">
        <v>0.20503007107709129</v>
      </c>
      <c r="C64" s="38">
        <v>30</v>
      </c>
      <c r="D64" s="35">
        <v>146.32000000000002</v>
      </c>
    </row>
    <row r="65" spans="1:4" x14ac:dyDescent="0.25">
      <c r="A65" s="16" t="s">
        <v>1070</v>
      </c>
      <c r="B65" s="38">
        <v>0.20833333333333334</v>
      </c>
      <c r="C65" s="38">
        <v>15</v>
      </c>
      <c r="D65" s="29">
        <v>72</v>
      </c>
    </row>
    <row r="66" spans="1:4" x14ac:dyDescent="0.25">
      <c r="A66" s="16" t="s">
        <v>1219</v>
      </c>
      <c r="B66" s="38">
        <v>0.20979020979020979</v>
      </c>
      <c r="C66" s="38">
        <v>30</v>
      </c>
      <c r="D66" s="35">
        <v>143</v>
      </c>
    </row>
    <row r="67" spans="1:4" x14ac:dyDescent="0.25">
      <c r="A67" s="16" t="s">
        <v>1221</v>
      </c>
      <c r="B67" s="38">
        <v>0.20979020979020979</v>
      </c>
      <c r="C67" s="38">
        <v>30</v>
      </c>
      <c r="D67" s="35">
        <v>143</v>
      </c>
    </row>
    <row r="68" spans="1:4" x14ac:dyDescent="0.25">
      <c r="A68" s="16" t="s">
        <v>1005</v>
      </c>
      <c r="B68" s="38">
        <v>0.21265078874110735</v>
      </c>
      <c r="C68" s="38">
        <v>6.875</v>
      </c>
      <c r="D68" s="35">
        <v>32.33</v>
      </c>
    </row>
    <row r="69" spans="1:4" x14ac:dyDescent="0.25">
      <c r="A69" s="16" t="s">
        <v>1126</v>
      </c>
      <c r="B69" s="38">
        <v>0.21265284423179159</v>
      </c>
      <c r="C69" s="38">
        <v>20</v>
      </c>
      <c r="D69" s="35">
        <v>94.05</v>
      </c>
    </row>
    <row r="70" spans="1:4" x14ac:dyDescent="0.25">
      <c r="A70" s="16" t="s">
        <v>1032</v>
      </c>
      <c r="B70" s="38">
        <v>0.21374822106760524</v>
      </c>
      <c r="C70" s="38">
        <v>11.875</v>
      </c>
      <c r="D70" s="29">
        <v>55.556017920000009</v>
      </c>
    </row>
    <row r="71" spans="1:4" x14ac:dyDescent="0.25">
      <c r="A71" s="16" t="s">
        <v>1270</v>
      </c>
      <c r="B71" s="38">
        <v>0.21468625750328471</v>
      </c>
      <c r="C71" s="38">
        <v>50</v>
      </c>
      <c r="D71" s="29">
        <v>232.898</v>
      </c>
    </row>
    <row r="72" spans="1:4" x14ac:dyDescent="0.25">
      <c r="A72" s="16" t="s">
        <v>1185</v>
      </c>
      <c r="B72" s="38">
        <v>0.2200971463266545</v>
      </c>
      <c r="C72" s="38">
        <v>29</v>
      </c>
      <c r="D72" s="35">
        <v>131.76000000000002</v>
      </c>
    </row>
    <row r="73" spans="1:4" x14ac:dyDescent="0.25">
      <c r="A73" s="16" t="s">
        <v>1165</v>
      </c>
      <c r="B73" s="38">
        <v>0.22424813368145255</v>
      </c>
      <c r="C73" s="38">
        <v>25</v>
      </c>
      <c r="D73" s="35">
        <v>111.483648</v>
      </c>
    </row>
    <row r="74" spans="1:4" x14ac:dyDescent="0.25">
      <c r="A74" s="16" t="s">
        <v>1054</v>
      </c>
      <c r="B74" s="38">
        <v>0.22569444444444445</v>
      </c>
      <c r="C74" s="38">
        <v>16.25</v>
      </c>
      <c r="D74" s="35">
        <v>72</v>
      </c>
    </row>
    <row r="75" spans="1:4" x14ac:dyDescent="0.25">
      <c r="A75" s="16" t="s">
        <v>1220</v>
      </c>
      <c r="B75" s="38">
        <v>0.22727272727272727</v>
      </c>
      <c r="C75" s="38">
        <v>30</v>
      </c>
      <c r="D75" s="35">
        <v>132</v>
      </c>
    </row>
    <row r="76" spans="1:4" x14ac:dyDescent="0.25">
      <c r="A76" s="16" t="s">
        <v>1222</v>
      </c>
      <c r="B76" s="38">
        <v>0.22727272727272727</v>
      </c>
      <c r="C76" s="38">
        <v>30</v>
      </c>
      <c r="D76" s="35">
        <v>132</v>
      </c>
    </row>
    <row r="77" spans="1:4" x14ac:dyDescent="0.25">
      <c r="A77" s="16" t="s">
        <v>1095</v>
      </c>
      <c r="B77" s="38">
        <v>0.2323111642108058</v>
      </c>
      <c r="C77" s="38">
        <v>17.5</v>
      </c>
      <c r="D77" s="44">
        <v>75.33</v>
      </c>
    </row>
    <row r="78" spans="1:4" x14ac:dyDescent="0.25">
      <c r="A78" s="16" t="s">
        <v>1137</v>
      </c>
      <c r="B78" s="38">
        <v>0.23291925465838506</v>
      </c>
      <c r="C78" s="38">
        <v>27</v>
      </c>
      <c r="D78" s="29">
        <v>115.92000000000002</v>
      </c>
    </row>
    <row r="79" spans="1:4" x14ac:dyDescent="0.25">
      <c r="A79" s="16" t="s">
        <v>1173</v>
      </c>
      <c r="B79" s="38">
        <v>0.23381967826412273</v>
      </c>
      <c r="C79" s="38">
        <v>25</v>
      </c>
      <c r="D79" s="29">
        <v>106.91999999999999</v>
      </c>
    </row>
    <row r="80" spans="1:4" x14ac:dyDescent="0.25">
      <c r="A80" s="16" t="s">
        <v>1217</v>
      </c>
      <c r="B80" s="38">
        <v>0.2367340174946439</v>
      </c>
      <c r="C80" s="38">
        <v>30</v>
      </c>
      <c r="D80" s="27">
        <v>126.72449999999999</v>
      </c>
    </row>
    <row r="81" spans="1:4" x14ac:dyDescent="0.25">
      <c r="A81" s="16" t="s">
        <v>1045</v>
      </c>
      <c r="B81" s="38">
        <v>0.23809523809523808</v>
      </c>
      <c r="C81" s="38">
        <v>15</v>
      </c>
      <c r="D81" s="44">
        <v>63</v>
      </c>
    </row>
    <row r="82" spans="1:4" x14ac:dyDescent="0.25">
      <c r="A82" s="16" t="s">
        <v>1171</v>
      </c>
      <c r="B82" s="38">
        <v>0.23809523809523808</v>
      </c>
      <c r="C82" s="38">
        <v>25</v>
      </c>
      <c r="D82" s="35">
        <v>105</v>
      </c>
    </row>
    <row r="83" spans="1:4" x14ac:dyDescent="0.25">
      <c r="A83" s="16" t="s">
        <v>1153</v>
      </c>
      <c r="B83" s="38">
        <v>0.24</v>
      </c>
      <c r="C83" s="38">
        <v>24</v>
      </c>
      <c r="D83" s="29">
        <v>100</v>
      </c>
    </row>
    <row r="84" spans="1:4" x14ac:dyDescent="0.25">
      <c r="A84" s="16" t="s">
        <v>1216</v>
      </c>
      <c r="B84" s="38">
        <v>0.24215127189955568</v>
      </c>
      <c r="C84" s="38">
        <v>30</v>
      </c>
      <c r="D84" s="29">
        <v>123.88949999999998</v>
      </c>
    </row>
    <row r="85" spans="1:4" x14ac:dyDescent="0.25">
      <c r="A85" s="16" t="s">
        <v>1128</v>
      </c>
      <c r="B85" s="38">
        <v>0.24420024420024422</v>
      </c>
      <c r="C85" s="38">
        <v>20</v>
      </c>
      <c r="D85" s="29">
        <v>81.899999999999991</v>
      </c>
    </row>
    <row r="86" spans="1:4" x14ac:dyDescent="0.25">
      <c r="A86" s="16" t="s">
        <v>1122</v>
      </c>
      <c r="B86" s="38">
        <v>0.24691358024691357</v>
      </c>
      <c r="C86" s="38">
        <v>20</v>
      </c>
      <c r="D86" s="29">
        <v>81</v>
      </c>
    </row>
    <row r="87" spans="1:4" x14ac:dyDescent="0.25">
      <c r="A87" s="16" t="s">
        <v>1195</v>
      </c>
      <c r="B87" s="38">
        <v>0.2484357747515642</v>
      </c>
      <c r="C87" s="38">
        <v>27</v>
      </c>
      <c r="D87" s="35">
        <v>108.68</v>
      </c>
    </row>
    <row r="88" spans="1:4" x14ac:dyDescent="0.25">
      <c r="A88" s="16" t="s">
        <v>1102</v>
      </c>
      <c r="B88" s="38">
        <v>0.24875621890547261</v>
      </c>
      <c r="C88" s="38">
        <v>20</v>
      </c>
      <c r="D88" s="44">
        <v>80.400000000000006</v>
      </c>
    </row>
    <row r="89" spans="1:4" x14ac:dyDescent="0.25">
      <c r="A89" s="16" t="s">
        <v>1200</v>
      </c>
      <c r="B89" s="38">
        <v>0.25</v>
      </c>
      <c r="C89" s="38">
        <v>32.5</v>
      </c>
      <c r="D89" s="44">
        <v>130</v>
      </c>
    </row>
    <row r="90" spans="1:4" x14ac:dyDescent="0.25">
      <c r="A90" s="16" t="s">
        <v>1290</v>
      </c>
      <c r="B90" s="38">
        <v>0.26041666666666669</v>
      </c>
      <c r="C90" s="38">
        <v>52.5</v>
      </c>
      <c r="D90" s="35">
        <v>201.6</v>
      </c>
    </row>
    <row r="91" spans="1:4" x14ac:dyDescent="0.25">
      <c r="A91" s="16" t="s">
        <v>1013</v>
      </c>
      <c r="B91" s="38">
        <v>0.26143790849673204</v>
      </c>
      <c r="C91" s="38">
        <v>10</v>
      </c>
      <c r="D91" s="29">
        <v>38.25</v>
      </c>
    </row>
    <row r="92" spans="1:4" x14ac:dyDescent="0.25">
      <c r="A92" s="16" t="s">
        <v>1052</v>
      </c>
      <c r="B92" s="38">
        <v>0.26271345468192908</v>
      </c>
      <c r="C92" s="38">
        <v>14</v>
      </c>
      <c r="D92" s="35">
        <v>53.29</v>
      </c>
    </row>
    <row r="93" spans="1:4" x14ac:dyDescent="0.25">
      <c r="A93" s="16" t="s">
        <v>1191</v>
      </c>
      <c r="B93" s="38">
        <v>0.26315789473684209</v>
      </c>
      <c r="C93" s="38">
        <v>30</v>
      </c>
      <c r="D93" s="35">
        <v>114</v>
      </c>
    </row>
    <row r="94" spans="1:4" x14ac:dyDescent="0.25">
      <c r="A94" s="16" t="s">
        <v>1069</v>
      </c>
      <c r="B94" s="38">
        <v>0.26737967914438504</v>
      </c>
      <c r="C94" s="38">
        <v>15</v>
      </c>
      <c r="D94" s="29">
        <v>56.099999999999994</v>
      </c>
    </row>
    <row r="95" spans="1:4" x14ac:dyDescent="0.25">
      <c r="A95" s="16" t="s">
        <v>1238</v>
      </c>
      <c r="B95" s="38">
        <v>0.26755852842809363</v>
      </c>
      <c r="C95" s="38">
        <v>40</v>
      </c>
      <c r="D95" s="35">
        <v>149.5</v>
      </c>
    </row>
    <row r="96" spans="1:4" x14ac:dyDescent="0.25">
      <c r="A96" s="16" t="s">
        <v>1063</v>
      </c>
      <c r="B96" s="38">
        <v>0.26821820582652472</v>
      </c>
      <c r="C96" s="38">
        <v>26</v>
      </c>
      <c r="D96" s="35">
        <v>96.935999999999993</v>
      </c>
    </row>
    <row r="97" spans="1:4" x14ac:dyDescent="0.25">
      <c r="A97" s="16" t="s">
        <v>1138</v>
      </c>
      <c r="B97" s="38">
        <v>0.27272727272727271</v>
      </c>
      <c r="C97" s="38">
        <v>21</v>
      </c>
      <c r="D97" s="35">
        <v>77</v>
      </c>
    </row>
    <row r="98" spans="1:4" x14ac:dyDescent="0.25">
      <c r="A98" s="16" t="s">
        <v>1139</v>
      </c>
      <c r="B98" s="38">
        <v>0.27272727272727271</v>
      </c>
      <c r="C98" s="38">
        <v>21</v>
      </c>
      <c r="D98" s="35">
        <v>77</v>
      </c>
    </row>
    <row r="99" spans="1:4" x14ac:dyDescent="0.25">
      <c r="A99" s="16" t="s">
        <v>1257</v>
      </c>
      <c r="B99" s="38">
        <v>0.27337858220211164</v>
      </c>
      <c r="C99" s="38">
        <v>36.25</v>
      </c>
      <c r="D99" s="35">
        <v>132.6</v>
      </c>
    </row>
    <row r="100" spans="1:4" x14ac:dyDescent="0.25">
      <c r="A100" s="16" t="s">
        <v>1193</v>
      </c>
      <c r="B100" s="38">
        <v>0.27361444684279329</v>
      </c>
      <c r="C100" s="38">
        <v>27</v>
      </c>
      <c r="D100" s="29">
        <v>98.679000000000002</v>
      </c>
    </row>
    <row r="101" spans="1:4" x14ac:dyDescent="0.25">
      <c r="A101" s="16" t="s">
        <v>1146</v>
      </c>
      <c r="B101" s="38">
        <v>0.27412280701754388</v>
      </c>
      <c r="C101" s="38">
        <v>25</v>
      </c>
      <c r="D101" s="35">
        <v>91.199999999999989</v>
      </c>
    </row>
    <row r="102" spans="1:4" x14ac:dyDescent="0.25">
      <c r="A102" s="16" t="s">
        <v>1073</v>
      </c>
      <c r="B102" s="38">
        <v>0.27777777777777779</v>
      </c>
      <c r="C102" s="38">
        <v>15</v>
      </c>
      <c r="D102" s="29">
        <v>54</v>
      </c>
    </row>
    <row r="103" spans="1:4" x14ac:dyDescent="0.25">
      <c r="A103" s="16" t="s">
        <v>1196</v>
      </c>
      <c r="B103" s="38">
        <v>0.27777777777777779</v>
      </c>
      <c r="C103" s="38">
        <v>27</v>
      </c>
      <c r="D103" s="35">
        <v>97.2</v>
      </c>
    </row>
    <row r="104" spans="1:4" x14ac:dyDescent="0.25">
      <c r="A104" s="16" t="s">
        <v>1197</v>
      </c>
      <c r="B104" s="38">
        <v>0.27777777777777779</v>
      </c>
      <c r="C104" s="38">
        <v>27</v>
      </c>
      <c r="D104" s="35">
        <v>97.2</v>
      </c>
    </row>
    <row r="105" spans="1:4" x14ac:dyDescent="0.25">
      <c r="A105" s="16" t="s">
        <v>1230</v>
      </c>
      <c r="B105" s="38">
        <v>0.27852049910873444</v>
      </c>
      <c r="C105" s="38">
        <v>31.25</v>
      </c>
      <c r="D105" s="44">
        <v>112.19999999999999</v>
      </c>
    </row>
    <row r="106" spans="1:4" x14ac:dyDescent="0.25">
      <c r="A106" s="16" t="s">
        <v>1016</v>
      </c>
      <c r="B106" s="38">
        <v>0.27972027972027974</v>
      </c>
      <c r="C106" s="38">
        <v>10</v>
      </c>
      <c r="D106" s="29">
        <v>35.75</v>
      </c>
    </row>
    <row r="107" spans="1:4" x14ac:dyDescent="0.25">
      <c r="A107" s="16" t="s">
        <v>1097</v>
      </c>
      <c r="B107" s="38">
        <v>0.2804487179487179</v>
      </c>
      <c r="C107" s="38">
        <v>17.5</v>
      </c>
      <c r="D107" s="44">
        <v>62.400000000000006</v>
      </c>
    </row>
    <row r="108" spans="1:4" x14ac:dyDescent="0.25">
      <c r="A108" s="16" t="s">
        <v>1269</v>
      </c>
      <c r="B108" s="38">
        <v>0.28158543865379632</v>
      </c>
      <c r="C108" s="38">
        <v>50</v>
      </c>
      <c r="D108" s="29">
        <v>177.566</v>
      </c>
    </row>
    <row r="109" spans="1:4" x14ac:dyDescent="0.25">
      <c r="A109" s="16" t="s">
        <v>1092</v>
      </c>
      <c r="B109" s="38">
        <v>0.28333333333333333</v>
      </c>
      <c r="C109" s="38">
        <v>17</v>
      </c>
      <c r="D109" s="35">
        <v>60</v>
      </c>
    </row>
    <row r="110" spans="1:4" x14ac:dyDescent="0.25">
      <c r="A110" s="16" t="s">
        <v>1004</v>
      </c>
      <c r="B110" s="38">
        <v>0.2857142857142857</v>
      </c>
      <c r="C110" s="38">
        <v>12</v>
      </c>
      <c r="D110" s="29">
        <v>42</v>
      </c>
    </row>
    <row r="111" spans="1:4" x14ac:dyDescent="0.25">
      <c r="A111" s="16" t="s">
        <v>1086</v>
      </c>
      <c r="B111" s="38">
        <v>0.28627421321036495</v>
      </c>
      <c r="C111" s="38">
        <v>17.5</v>
      </c>
      <c r="D111" s="35">
        <v>61.130200320000007</v>
      </c>
    </row>
    <row r="112" spans="1:4" x14ac:dyDescent="0.25">
      <c r="A112" s="16" t="s">
        <v>1278</v>
      </c>
      <c r="B112" s="38">
        <v>0.28735632183908044</v>
      </c>
      <c r="C112" s="38">
        <v>50</v>
      </c>
      <c r="D112" s="35">
        <v>174</v>
      </c>
    </row>
    <row r="113" spans="1:4" x14ac:dyDescent="0.25">
      <c r="A113" s="16" t="s">
        <v>1048</v>
      </c>
      <c r="B113" s="38">
        <v>0.28743891922966369</v>
      </c>
      <c r="C113" s="38">
        <v>20</v>
      </c>
      <c r="D113" s="35">
        <v>69.58</v>
      </c>
    </row>
    <row r="114" spans="1:4" x14ac:dyDescent="0.25">
      <c r="A114" s="16" t="s">
        <v>1289</v>
      </c>
      <c r="B114" s="38">
        <v>0.28888888888888886</v>
      </c>
      <c r="C114" s="38">
        <v>52</v>
      </c>
      <c r="D114" s="29">
        <v>180</v>
      </c>
    </row>
    <row r="115" spans="1:4" x14ac:dyDescent="0.25">
      <c r="A115" s="16" t="s">
        <v>1087</v>
      </c>
      <c r="B115" s="38">
        <v>0.28935243055671295</v>
      </c>
      <c r="C115" s="38">
        <v>17.5</v>
      </c>
      <c r="D115" s="44">
        <v>60.479879040000007</v>
      </c>
    </row>
    <row r="116" spans="1:4" x14ac:dyDescent="0.25">
      <c r="A116" s="16" t="s">
        <v>1084</v>
      </c>
      <c r="B116" s="38">
        <v>0.28979758814218481</v>
      </c>
      <c r="C116" s="38">
        <v>17.5</v>
      </c>
      <c r="D116" s="35">
        <v>60.386976000000004</v>
      </c>
    </row>
    <row r="117" spans="1:4" x14ac:dyDescent="0.25">
      <c r="A117" s="16" t="s">
        <v>1285</v>
      </c>
      <c r="B117" s="38">
        <v>0.29239766081871343</v>
      </c>
      <c r="C117" s="38">
        <v>50</v>
      </c>
      <c r="D117" s="35">
        <v>171</v>
      </c>
    </row>
    <row r="118" spans="1:4" x14ac:dyDescent="0.25">
      <c r="A118" s="16" t="s">
        <v>1141</v>
      </c>
      <c r="B118" s="38">
        <v>0.29411764705882354</v>
      </c>
      <c r="C118" s="38">
        <v>21.25</v>
      </c>
      <c r="D118" s="29">
        <v>72.25</v>
      </c>
    </row>
    <row r="119" spans="1:4" x14ac:dyDescent="0.25">
      <c r="A119" s="16" t="s">
        <v>1011</v>
      </c>
      <c r="B119" s="38">
        <v>0.29606408916753746</v>
      </c>
      <c r="C119" s="38">
        <v>17</v>
      </c>
      <c r="D119" s="29">
        <v>57.42</v>
      </c>
    </row>
    <row r="120" spans="1:4" x14ac:dyDescent="0.25">
      <c r="A120" s="16" t="s">
        <v>1088</v>
      </c>
      <c r="B120" s="38">
        <v>0.296875</v>
      </c>
      <c r="C120" s="38">
        <v>19</v>
      </c>
      <c r="D120" s="29">
        <v>64</v>
      </c>
    </row>
    <row r="121" spans="1:4" x14ac:dyDescent="0.25">
      <c r="A121" s="16" t="s">
        <v>1131</v>
      </c>
      <c r="B121" s="38">
        <v>0.29721362229102166</v>
      </c>
      <c r="C121" s="38">
        <v>24</v>
      </c>
      <c r="D121" s="29">
        <v>80.75</v>
      </c>
    </row>
    <row r="122" spans="1:4" x14ac:dyDescent="0.25">
      <c r="A122" s="16" t="s">
        <v>1259</v>
      </c>
      <c r="B122" s="38">
        <v>0.29761904761904762</v>
      </c>
      <c r="C122" s="38">
        <v>37.5</v>
      </c>
      <c r="D122" s="44">
        <v>126</v>
      </c>
    </row>
    <row r="123" spans="1:4" x14ac:dyDescent="0.25">
      <c r="A123" s="16" t="s">
        <v>1162</v>
      </c>
      <c r="B123" s="38">
        <v>0.29801982383717079</v>
      </c>
      <c r="C123" s="38">
        <v>27</v>
      </c>
      <c r="D123" s="29">
        <v>90.597999999999999</v>
      </c>
    </row>
    <row r="124" spans="1:4" x14ac:dyDescent="0.25">
      <c r="A124" s="16" t="s">
        <v>1125</v>
      </c>
      <c r="B124" s="38">
        <v>0.30303030303030304</v>
      </c>
      <c r="C124" s="38">
        <v>20</v>
      </c>
      <c r="D124" s="29">
        <v>66</v>
      </c>
    </row>
    <row r="125" spans="1:4" x14ac:dyDescent="0.25">
      <c r="A125" s="16" t="s">
        <v>1098</v>
      </c>
      <c r="B125" s="38">
        <v>0.30620636559290304</v>
      </c>
      <c r="C125" s="38">
        <v>17.5</v>
      </c>
      <c r="D125" s="35">
        <v>57.150999999999996</v>
      </c>
    </row>
    <row r="126" spans="1:4" x14ac:dyDescent="0.25">
      <c r="A126" s="16" t="s">
        <v>1030</v>
      </c>
      <c r="B126" s="38">
        <v>0.30737704918032788</v>
      </c>
      <c r="C126" s="38">
        <v>15</v>
      </c>
      <c r="D126" s="35">
        <v>48.8</v>
      </c>
    </row>
    <row r="127" spans="1:4" x14ac:dyDescent="0.25">
      <c r="A127" s="16" t="s">
        <v>1281</v>
      </c>
      <c r="B127" s="38">
        <v>0.30767968493600262</v>
      </c>
      <c r="C127" s="38">
        <v>56.25</v>
      </c>
      <c r="D127" s="35">
        <v>182.82</v>
      </c>
    </row>
    <row r="128" spans="1:4" x14ac:dyDescent="0.25">
      <c r="A128" s="16" t="s">
        <v>1286</v>
      </c>
      <c r="B128" s="38">
        <v>0.30864197530864196</v>
      </c>
      <c r="C128" s="38">
        <v>50</v>
      </c>
      <c r="D128" s="35">
        <v>162</v>
      </c>
    </row>
    <row r="129" spans="1:4" x14ac:dyDescent="0.25">
      <c r="A129" s="16" t="s">
        <v>1103</v>
      </c>
      <c r="B129" s="38">
        <v>0.30899511258016216</v>
      </c>
      <c r="C129" s="38">
        <v>21.875</v>
      </c>
      <c r="D129" s="29">
        <v>70.793999999999997</v>
      </c>
    </row>
    <row r="130" spans="1:4" x14ac:dyDescent="0.25">
      <c r="A130" s="16" t="s">
        <v>1085</v>
      </c>
      <c r="B130" s="38">
        <v>0.31007149348546525</v>
      </c>
      <c r="C130" s="38">
        <v>17.5</v>
      </c>
      <c r="D130" s="35">
        <v>56.438596799999999</v>
      </c>
    </row>
    <row r="131" spans="1:4" x14ac:dyDescent="0.25">
      <c r="A131" s="16" t="s">
        <v>1280</v>
      </c>
      <c r="B131" s="38">
        <v>0.3125</v>
      </c>
      <c r="C131" s="38">
        <v>45</v>
      </c>
      <c r="D131" s="29">
        <v>144</v>
      </c>
    </row>
    <row r="132" spans="1:4" x14ac:dyDescent="0.25">
      <c r="A132" s="16" t="s">
        <v>1297</v>
      </c>
      <c r="B132" s="38">
        <v>0.3125</v>
      </c>
      <c r="C132" s="38">
        <v>62.5</v>
      </c>
      <c r="D132" s="35">
        <v>200</v>
      </c>
    </row>
    <row r="133" spans="1:4" x14ac:dyDescent="0.25">
      <c r="A133" s="16" t="s">
        <v>1082</v>
      </c>
      <c r="B133" s="38">
        <v>0.31372549019607843</v>
      </c>
      <c r="C133" s="38">
        <v>16</v>
      </c>
      <c r="D133" s="35">
        <v>51</v>
      </c>
    </row>
    <row r="134" spans="1:4" x14ac:dyDescent="0.25">
      <c r="A134" s="16" t="s">
        <v>1124</v>
      </c>
      <c r="B134" s="38">
        <v>0.31372549019607843</v>
      </c>
      <c r="C134" s="38">
        <v>20</v>
      </c>
      <c r="D134" s="35">
        <v>63.75</v>
      </c>
    </row>
    <row r="135" spans="1:4" x14ac:dyDescent="0.25">
      <c r="A135" s="16" t="s">
        <v>1091</v>
      </c>
      <c r="B135" s="38">
        <v>0.31481481481481483</v>
      </c>
      <c r="C135" s="38">
        <v>17</v>
      </c>
      <c r="D135" s="35">
        <v>54</v>
      </c>
    </row>
    <row r="136" spans="1:4" x14ac:dyDescent="0.25">
      <c r="A136" s="16" t="s">
        <v>1006</v>
      </c>
      <c r="B136" s="38">
        <v>0.31525851197982346</v>
      </c>
      <c r="C136" s="38">
        <v>10</v>
      </c>
      <c r="D136" s="35">
        <v>31.72</v>
      </c>
    </row>
    <row r="137" spans="1:4" x14ac:dyDescent="0.25">
      <c r="A137" s="16" t="s">
        <v>1109</v>
      </c>
      <c r="B137" s="38">
        <v>0.32051282051282054</v>
      </c>
      <c r="C137" s="38">
        <v>18.75</v>
      </c>
      <c r="D137" s="29">
        <v>58.5</v>
      </c>
    </row>
    <row r="138" spans="1:4" x14ac:dyDescent="0.25">
      <c r="A138" s="16" t="s">
        <v>1194</v>
      </c>
      <c r="B138" s="38">
        <v>0.32142857142857145</v>
      </c>
      <c r="C138" s="38">
        <v>27</v>
      </c>
      <c r="D138" s="44">
        <v>84</v>
      </c>
    </row>
    <row r="139" spans="1:4" x14ac:dyDescent="0.25">
      <c r="A139" s="16" t="s">
        <v>1275</v>
      </c>
      <c r="B139" s="38">
        <v>0.32307692307692309</v>
      </c>
      <c r="C139" s="38">
        <v>42</v>
      </c>
      <c r="D139" s="35">
        <v>130</v>
      </c>
    </row>
    <row r="140" spans="1:4" x14ac:dyDescent="0.25">
      <c r="A140" s="16" t="s">
        <v>1276</v>
      </c>
      <c r="B140" s="38">
        <v>0.32307692307692309</v>
      </c>
      <c r="C140" s="38">
        <v>42</v>
      </c>
      <c r="D140" s="35">
        <v>130</v>
      </c>
    </row>
    <row r="141" spans="1:4" x14ac:dyDescent="0.25">
      <c r="A141" s="16" t="s">
        <v>1170</v>
      </c>
      <c r="B141" s="38">
        <v>0.32467532467532467</v>
      </c>
      <c r="C141" s="38">
        <v>25</v>
      </c>
      <c r="D141" s="44">
        <v>77</v>
      </c>
    </row>
    <row r="142" spans="1:4" x14ac:dyDescent="0.25">
      <c r="A142" s="16" t="s">
        <v>1021</v>
      </c>
      <c r="B142" s="38">
        <v>0.32858707557502737</v>
      </c>
      <c r="C142" s="38">
        <v>15</v>
      </c>
      <c r="D142" s="44">
        <v>45.650000000000006</v>
      </c>
    </row>
    <row r="143" spans="1:4" x14ac:dyDescent="0.25">
      <c r="A143" s="16" t="s">
        <v>1163</v>
      </c>
      <c r="B143" s="38">
        <v>0.33047735618115054</v>
      </c>
      <c r="C143" s="38">
        <v>27</v>
      </c>
      <c r="D143" s="29">
        <v>81.7</v>
      </c>
    </row>
    <row r="144" spans="1:4" x14ac:dyDescent="0.25">
      <c r="A144" s="16" t="s">
        <v>1075</v>
      </c>
      <c r="B144" s="38">
        <v>0.33163265306122447</v>
      </c>
      <c r="C144" s="38">
        <v>16.25</v>
      </c>
      <c r="D144" s="35">
        <v>49</v>
      </c>
    </row>
    <row r="145" spans="1:4" x14ac:dyDescent="0.25">
      <c r="A145" s="16" t="s">
        <v>1180</v>
      </c>
      <c r="B145" s="38">
        <v>0.33333333333333331</v>
      </c>
      <c r="C145" s="38">
        <v>25</v>
      </c>
      <c r="D145" s="35">
        <v>75</v>
      </c>
    </row>
    <row r="146" spans="1:4" x14ac:dyDescent="0.25">
      <c r="A146" s="16" t="s">
        <v>1159</v>
      </c>
      <c r="B146" s="38">
        <v>0.335362066823997</v>
      </c>
      <c r="C146" s="38">
        <v>27</v>
      </c>
      <c r="D146" s="29">
        <v>80.510000000000005</v>
      </c>
    </row>
    <row r="147" spans="1:4" x14ac:dyDescent="0.25">
      <c r="A147" s="16" t="s">
        <v>1053</v>
      </c>
      <c r="B147" s="38">
        <v>0.34255599472990772</v>
      </c>
      <c r="C147" s="38">
        <v>13</v>
      </c>
      <c r="D147" s="35">
        <v>37.950000000000003</v>
      </c>
    </row>
    <row r="148" spans="1:4" x14ac:dyDescent="0.25">
      <c r="A148" s="16" t="s">
        <v>1036</v>
      </c>
      <c r="B148" s="38">
        <v>0.34375034375034375</v>
      </c>
      <c r="C148" s="38">
        <v>12.5</v>
      </c>
      <c r="D148" s="35">
        <v>36.363599999999998</v>
      </c>
    </row>
    <row r="149" spans="1:4" x14ac:dyDescent="0.25">
      <c r="A149" s="16" t="s">
        <v>1022</v>
      </c>
      <c r="B149" s="38">
        <v>0.34444513333471111</v>
      </c>
      <c r="C149" s="38">
        <v>20</v>
      </c>
      <c r="D149" s="29">
        <v>58.064399999999999</v>
      </c>
    </row>
    <row r="150" spans="1:4" x14ac:dyDescent="0.25">
      <c r="A150" s="16" t="s">
        <v>1176</v>
      </c>
      <c r="B150" s="38">
        <v>0.34482758620689657</v>
      </c>
      <c r="C150" s="38">
        <v>25</v>
      </c>
      <c r="D150" s="29">
        <v>72.5</v>
      </c>
    </row>
    <row r="151" spans="1:4" x14ac:dyDescent="0.25">
      <c r="A151" s="16" t="s">
        <v>1166</v>
      </c>
      <c r="B151" s="38">
        <v>0.34497985317657448</v>
      </c>
      <c r="C151" s="38">
        <v>25</v>
      </c>
      <c r="D151" s="35">
        <v>72.468000000000004</v>
      </c>
    </row>
    <row r="152" spans="1:4" x14ac:dyDescent="0.25">
      <c r="A152" s="16" t="s">
        <v>1145</v>
      </c>
      <c r="B152" s="38">
        <v>0.34615384615384615</v>
      </c>
      <c r="C152" s="38">
        <v>22.5</v>
      </c>
      <c r="D152" s="35">
        <v>65</v>
      </c>
    </row>
    <row r="153" spans="1:4" x14ac:dyDescent="0.25">
      <c r="A153" s="16" t="s">
        <v>1093</v>
      </c>
      <c r="B153" s="38">
        <v>0.34693877551020408</v>
      </c>
      <c r="C153" s="38">
        <v>17</v>
      </c>
      <c r="D153" s="35">
        <v>49</v>
      </c>
    </row>
    <row r="154" spans="1:4" x14ac:dyDescent="0.25">
      <c r="A154" s="16" t="s">
        <v>1035</v>
      </c>
      <c r="B154" s="38">
        <v>0.34722222222222221</v>
      </c>
      <c r="C154" s="38">
        <v>12.5</v>
      </c>
      <c r="D154" s="44">
        <v>36</v>
      </c>
    </row>
    <row r="155" spans="1:4" x14ac:dyDescent="0.25">
      <c r="A155" s="16" t="s">
        <v>1100</v>
      </c>
      <c r="B155" s="38">
        <v>0.34722222222222221</v>
      </c>
      <c r="C155" s="38">
        <v>18.75</v>
      </c>
      <c r="D155" s="35">
        <v>54</v>
      </c>
    </row>
    <row r="156" spans="1:4" x14ac:dyDescent="0.25">
      <c r="A156" s="16" t="s">
        <v>1158</v>
      </c>
      <c r="B156" s="38">
        <v>0.34793814432989695</v>
      </c>
      <c r="C156" s="38">
        <v>27</v>
      </c>
      <c r="D156" s="29">
        <v>77.599999999999994</v>
      </c>
    </row>
    <row r="157" spans="1:4" x14ac:dyDescent="0.25">
      <c r="A157" s="16" t="s">
        <v>1051</v>
      </c>
      <c r="B157" s="38">
        <v>0.35</v>
      </c>
      <c r="C157" s="38">
        <v>21</v>
      </c>
      <c r="D157" s="35">
        <v>60</v>
      </c>
    </row>
    <row r="158" spans="1:4" x14ac:dyDescent="0.25">
      <c r="A158" s="16" t="s">
        <v>1101</v>
      </c>
      <c r="B158" s="38">
        <v>0.35186488388458831</v>
      </c>
      <c r="C158" s="38">
        <v>20</v>
      </c>
      <c r="D158" s="35">
        <v>56.84</v>
      </c>
    </row>
    <row r="159" spans="1:4" x14ac:dyDescent="0.25">
      <c r="A159" s="16" t="s">
        <v>1133</v>
      </c>
      <c r="B159" s="38">
        <v>0.35714285714285715</v>
      </c>
      <c r="C159" s="38">
        <v>25</v>
      </c>
      <c r="D159" s="29">
        <v>70</v>
      </c>
    </row>
    <row r="160" spans="1:4" x14ac:dyDescent="0.25">
      <c r="A160" s="16" t="s">
        <v>1215</v>
      </c>
      <c r="B160" s="38">
        <v>0.35833731485905407</v>
      </c>
      <c r="C160" s="38">
        <v>30</v>
      </c>
      <c r="D160" s="29">
        <v>83.719999999999985</v>
      </c>
    </row>
    <row r="161" spans="1:4" x14ac:dyDescent="0.25">
      <c r="A161" s="16" t="s">
        <v>1049</v>
      </c>
      <c r="B161" s="38">
        <v>0.36363636363636365</v>
      </c>
      <c r="C161" s="38">
        <v>21</v>
      </c>
      <c r="D161" s="35">
        <v>57.75</v>
      </c>
    </row>
    <row r="162" spans="1:4" x14ac:dyDescent="0.25">
      <c r="A162" s="16" t="s">
        <v>1167</v>
      </c>
      <c r="B162" s="38">
        <v>0.36363636363636365</v>
      </c>
      <c r="C162" s="38">
        <v>25</v>
      </c>
      <c r="D162" s="35">
        <v>68.75</v>
      </c>
    </row>
    <row r="163" spans="1:4" x14ac:dyDescent="0.25">
      <c r="A163" s="16" t="s">
        <v>1198</v>
      </c>
      <c r="B163" s="38">
        <v>0.36666666666666664</v>
      </c>
      <c r="C163" s="38">
        <v>27.5</v>
      </c>
      <c r="D163" s="29">
        <v>75</v>
      </c>
    </row>
    <row r="164" spans="1:4" x14ac:dyDescent="0.25">
      <c r="A164" s="16" t="s">
        <v>1214</v>
      </c>
      <c r="B164" s="38">
        <v>0.37037037037037035</v>
      </c>
      <c r="C164" s="38">
        <v>30</v>
      </c>
      <c r="D164" s="44">
        <v>81</v>
      </c>
    </row>
    <row r="165" spans="1:4" x14ac:dyDescent="0.25">
      <c r="A165" s="16" t="s">
        <v>1295</v>
      </c>
      <c r="B165" s="38">
        <v>0.37037037037037035</v>
      </c>
      <c r="C165" s="38">
        <v>60</v>
      </c>
      <c r="D165" s="29">
        <v>162</v>
      </c>
    </row>
    <row r="166" spans="1:4" x14ac:dyDescent="0.25">
      <c r="A166" s="16" t="s">
        <v>1050</v>
      </c>
      <c r="B166" s="38">
        <v>0.375</v>
      </c>
      <c r="C166" s="38">
        <v>21</v>
      </c>
      <c r="D166" s="35">
        <v>56</v>
      </c>
    </row>
    <row r="167" spans="1:4" x14ac:dyDescent="0.25">
      <c r="A167" s="16" t="s">
        <v>1104</v>
      </c>
      <c r="B167" s="38">
        <v>0.37802419354838701</v>
      </c>
      <c r="C167" s="38">
        <v>30</v>
      </c>
      <c r="D167" s="35">
        <v>79.360000000000014</v>
      </c>
    </row>
    <row r="168" spans="1:4" x14ac:dyDescent="0.25">
      <c r="A168" s="16" t="s">
        <v>1305</v>
      </c>
      <c r="B168" s="38">
        <v>0.37878787878787878</v>
      </c>
      <c r="C168" s="38">
        <v>125</v>
      </c>
      <c r="D168" s="29">
        <v>330</v>
      </c>
    </row>
    <row r="169" spans="1:4" x14ac:dyDescent="0.25">
      <c r="A169" s="16" t="s">
        <v>1261</v>
      </c>
      <c r="B169" s="38">
        <v>0.38181818181818178</v>
      </c>
      <c r="C169" s="38">
        <v>42</v>
      </c>
      <c r="D169" s="29">
        <v>110.00000000000001</v>
      </c>
    </row>
    <row r="170" spans="1:4" x14ac:dyDescent="0.25">
      <c r="A170" s="16" t="s">
        <v>1274</v>
      </c>
      <c r="B170" s="38">
        <v>0.38181818181818183</v>
      </c>
      <c r="C170" s="38">
        <v>42</v>
      </c>
      <c r="D170" s="35">
        <v>110</v>
      </c>
    </row>
    <row r="171" spans="1:4" x14ac:dyDescent="0.25">
      <c r="A171" s="16" t="s">
        <v>1287</v>
      </c>
      <c r="B171" s="38">
        <v>0.38296156947057247</v>
      </c>
      <c r="C171" s="38">
        <v>57</v>
      </c>
      <c r="D171" s="29">
        <v>148.83999999999997</v>
      </c>
    </row>
    <row r="172" spans="1:4" x14ac:dyDescent="0.25">
      <c r="A172" s="16" t="s">
        <v>1107</v>
      </c>
      <c r="B172" s="38">
        <v>0.38709677419354838</v>
      </c>
      <c r="C172" s="38">
        <v>18</v>
      </c>
      <c r="D172" s="29">
        <v>46.5</v>
      </c>
    </row>
    <row r="173" spans="1:4" x14ac:dyDescent="0.25">
      <c r="A173" s="16" t="s">
        <v>1183</v>
      </c>
      <c r="B173" s="38">
        <v>0.39042978510744625</v>
      </c>
      <c r="C173" s="38">
        <v>31.25</v>
      </c>
      <c r="D173" s="29">
        <v>80.040000000000006</v>
      </c>
    </row>
    <row r="174" spans="1:4" x14ac:dyDescent="0.25">
      <c r="A174" s="16" t="s">
        <v>1024</v>
      </c>
      <c r="B174" s="38">
        <v>0.39428243284650993</v>
      </c>
      <c r="C174" s="38">
        <v>20</v>
      </c>
      <c r="D174" s="35">
        <v>50.725059840000007</v>
      </c>
    </row>
    <row r="175" spans="1:4" x14ac:dyDescent="0.25">
      <c r="A175" s="16" t="s">
        <v>1273</v>
      </c>
      <c r="B175" s="38">
        <v>0.39520958083832336</v>
      </c>
      <c r="C175" s="38">
        <v>49.5</v>
      </c>
      <c r="D175" s="29">
        <v>125.25</v>
      </c>
    </row>
    <row r="176" spans="1:4" x14ac:dyDescent="0.25">
      <c r="A176" s="16" t="s">
        <v>1157</v>
      </c>
      <c r="B176" s="38">
        <v>0.4</v>
      </c>
      <c r="C176" s="38">
        <v>27</v>
      </c>
      <c r="D176" s="29">
        <v>67.5</v>
      </c>
    </row>
    <row r="177" spans="1:4" x14ac:dyDescent="0.25">
      <c r="A177" s="16" t="s">
        <v>1134</v>
      </c>
      <c r="B177" s="38">
        <v>0.40727272727272729</v>
      </c>
      <c r="C177" s="38">
        <v>28</v>
      </c>
      <c r="D177" s="29">
        <v>68.75</v>
      </c>
    </row>
    <row r="178" spans="1:4" x14ac:dyDescent="0.25">
      <c r="A178" s="16" t="s">
        <v>1224</v>
      </c>
      <c r="B178" s="38">
        <v>0.41666666666666669</v>
      </c>
      <c r="C178" s="38">
        <v>37.5</v>
      </c>
      <c r="D178" s="35">
        <v>90</v>
      </c>
    </row>
    <row r="179" spans="1:4" x14ac:dyDescent="0.25">
      <c r="A179" s="16" t="s">
        <v>1240</v>
      </c>
      <c r="B179" s="38">
        <v>0.41847826086956524</v>
      </c>
      <c r="C179" s="38">
        <v>38.5</v>
      </c>
      <c r="D179" s="29">
        <v>92</v>
      </c>
    </row>
    <row r="180" spans="1:4" x14ac:dyDescent="0.25">
      <c r="A180" s="16" t="s">
        <v>1155</v>
      </c>
      <c r="B180" s="38">
        <v>0.41873449131513646</v>
      </c>
      <c r="C180" s="38">
        <v>27</v>
      </c>
      <c r="D180" s="29">
        <v>64.48</v>
      </c>
    </row>
    <row r="181" spans="1:4" x14ac:dyDescent="0.25">
      <c r="A181" s="16" t="s">
        <v>1117</v>
      </c>
      <c r="B181" s="38">
        <v>0.42222222222222222</v>
      </c>
      <c r="C181" s="38">
        <v>19</v>
      </c>
      <c r="D181" s="35">
        <v>45</v>
      </c>
    </row>
    <row r="182" spans="1:4" x14ac:dyDescent="0.25">
      <c r="A182" s="16" t="s">
        <v>1303</v>
      </c>
      <c r="B182" s="38">
        <v>0.42613636363636359</v>
      </c>
      <c r="C182" s="38">
        <v>120</v>
      </c>
      <c r="D182" s="29">
        <v>281.60000000000002</v>
      </c>
    </row>
    <row r="183" spans="1:4" x14ac:dyDescent="0.25">
      <c r="A183" s="16" t="s">
        <v>1127</v>
      </c>
      <c r="B183" s="38">
        <v>0.4264392324093817</v>
      </c>
      <c r="C183" s="38">
        <v>20</v>
      </c>
      <c r="D183" s="35">
        <v>46.9</v>
      </c>
    </row>
    <row r="184" spans="1:4" x14ac:dyDescent="0.25">
      <c r="A184" s="16" t="s">
        <v>1300</v>
      </c>
      <c r="B184" s="38">
        <v>0.4264392324093817</v>
      </c>
      <c r="C184" s="38">
        <v>80</v>
      </c>
      <c r="D184" s="44">
        <v>187.6</v>
      </c>
    </row>
    <row r="185" spans="1:4" x14ac:dyDescent="0.25">
      <c r="A185" s="16" t="s">
        <v>1304</v>
      </c>
      <c r="B185" s="38">
        <v>0.43007588495335719</v>
      </c>
      <c r="C185" s="38">
        <v>111.875</v>
      </c>
      <c r="D185" s="44">
        <v>260.128512</v>
      </c>
    </row>
    <row r="186" spans="1:4" x14ac:dyDescent="0.25">
      <c r="A186" s="16" t="s">
        <v>1029</v>
      </c>
      <c r="B186" s="38">
        <v>0.43859649122807015</v>
      </c>
      <c r="C186" s="38">
        <v>12.5</v>
      </c>
      <c r="D186" s="29">
        <v>28.5</v>
      </c>
    </row>
    <row r="187" spans="1:4" x14ac:dyDescent="0.25">
      <c r="A187" s="16" t="s">
        <v>1182</v>
      </c>
      <c r="B187" s="38">
        <v>0.44107268877911077</v>
      </c>
      <c r="C187" s="38">
        <v>31.25</v>
      </c>
      <c r="D187" s="29">
        <v>70.850000000000009</v>
      </c>
    </row>
    <row r="188" spans="1:4" x14ac:dyDescent="0.25">
      <c r="A188" s="16" t="s">
        <v>1175</v>
      </c>
      <c r="B188" s="38">
        <v>0.44310528181495923</v>
      </c>
      <c r="C188" s="38">
        <v>25</v>
      </c>
      <c r="D188" s="29">
        <v>56.42</v>
      </c>
    </row>
    <row r="189" spans="1:4" x14ac:dyDescent="0.25">
      <c r="A189" s="16" t="s">
        <v>1255</v>
      </c>
      <c r="B189" s="38">
        <v>0.44410607790889489</v>
      </c>
      <c r="C189" s="38">
        <v>35</v>
      </c>
      <c r="D189" s="35">
        <v>78.809999999999988</v>
      </c>
    </row>
    <row r="190" spans="1:4" x14ac:dyDescent="0.25">
      <c r="A190" s="16" t="s">
        <v>1156</v>
      </c>
      <c r="B190" s="38">
        <v>0.44437129690585908</v>
      </c>
      <c r="C190" s="38">
        <v>27</v>
      </c>
      <c r="D190" s="29">
        <v>60.760000000000005</v>
      </c>
    </row>
    <row r="191" spans="1:4" x14ac:dyDescent="0.25">
      <c r="A191" s="16" t="s">
        <v>1242</v>
      </c>
      <c r="B191" s="38">
        <v>0.44637681159420289</v>
      </c>
      <c r="C191" s="38">
        <v>38.5</v>
      </c>
      <c r="D191" s="29">
        <v>86.25</v>
      </c>
    </row>
    <row r="192" spans="1:4" x14ac:dyDescent="0.25">
      <c r="A192" s="16" t="s">
        <v>1110</v>
      </c>
      <c r="B192" s="38">
        <v>0.44642857142857145</v>
      </c>
      <c r="C192" s="38">
        <v>18.75</v>
      </c>
      <c r="D192" s="35">
        <v>42</v>
      </c>
    </row>
    <row r="193" spans="1:4" x14ac:dyDescent="0.25">
      <c r="A193" s="16" t="s">
        <v>1229</v>
      </c>
      <c r="B193" s="38">
        <v>0.4484962673629051</v>
      </c>
      <c r="C193" s="38">
        <v>31.25</v>
      </c>
      <c r="D193" s="44">
        <v>69.677279999999996</v>
      </c>
    </row>
    <row r="194" spans="1:4" x14ac:dyDescent="0.25">
      <c r="A194" s="16" t="s">
        <v>1181</v>
      </c>
      <c r="B194" s="38">
        <v>0.45355587808418002</v>
      </c>
      <c r="C194" s="38">
        <v>25</v>
      </c>
      <c r="D194" s="29">
        <v>55.12</v>
      </c>
    </row>
    <row r="195" spans="1:4" x14ac:dyDescent="0.25">
      <c r="A195" s="16" t="s">
        <v>1204</v>
      </c>
      <c r="B195" s="38">
        <v>0.45833333333333331</v>
      </c>
      <c r="C195" s="38">
        <v>33</v>
      </c>
      <c r="D195" s="29">
        <v>72</v>
      </c>
    </row>
    <row r="196" spans="1:4" x14ac:dyDescent="0.25">
      <c r="A196" s="16" t="s">
        <v>1237</v>
      </c>
      <c r="B196" s="38">
        <v>0.46106557377049179</v>
      </c>
      <c r="C196" s="38">
        <v>36</v>
      </c>
      <c r="D196" s="29">
        <v>78.08</v>
      </c>
    </row>
    <row r="197" spans="1:4" x14ac:dyDescent="0.25">
      <c r="A197" s="16" t="s">
        <v>1160</v>
      </c>
      <c r="B197" s="38">
        <v>0.46224961479198762</v>
      </c>
      <c r="C197" s="38">
        <v>27</v>
      </c>
      <c r="D197" s="29">
        <v>58.410000000000004</v>
      </c>
    </row>
    <row r="198" spans="1:4" x14ac:dyDescent="0.25">
      <c r="A198" s="16" t="s">
        <v>1135</v>
      </c>
      <c r="B198" s="38">
        <v>0.46280991735537191</v>
      </c>
      <c r="C198" s="38">
        <v>28</v>
      </c>
      <c r="D198" s="29">
        <v>60.5</v>
      </c>
    </row>
    <row r="199" spans="1:4" x14ac:dyDescent="0.25">
      <c r="A199" s="16" t="s">
        <v>1277</v>
      </c>
      <c r="B199" s="38">
        <v>0.46325709445150359</v>
      </c>
      <c r="C199" s="38">
        <v>43.75</v>
      </c>
      <c r="D199" s="29">
        <v>94.44</v>
      </c>
    </row>
    <row r="200" spans="1:4" x14ac:dyDescent="0.25">
      <c r="A200" s="16" t="s">
        <v>1108</v>
      </c>
      <c r="B200" s="38">
        <v>0.46718361183635937</v>
      </c>
      <c r="C200" s="38">
        <v>18.75</v>
      </c>
      <c r="D200" s="44">
        <v>40.134113280000008</v>
      </c>
    </row>
    <row r="201" spans="1:4" x14ac:dyDescent="0.25">
      <c r="A201" s="16" t="s">
        <v>1068</v>
      </c>
      <c r="B201" s="38">
        <v>0.46875</v>
      </c>
      <c r="C201" s="38">
        <v>15</v>
      </c>
      <c r="D201" s="35">
        <v>32</v>
      </c>
    </row>
    <row r="202" spans="1:4" x14ac:dyDescent="0.25">
      <c r="A202" s="16" t="s">
        <v>1267</v>
      </c>
      <c r="B202" s="38">
        <v>0.46920821114369504</v>
      </c>
      <c r="C202" s="38">
        <v>40</v>
      </c>
      <c r="D202" s="44">
        <v>85.25</v>
      </c>
    </row>
    <row r="203" spans="1:4" x14ac:dyDescent="0.25">
      <c r="A203" s="16" t="s">
        <v>1268</v>
      </c>
      <c r="B203" s="38">
        <v>0.46920821114369504</v>
      </c>
      <c r="C203" s="38">
        <v>40</v>
      </c>
      <c r="D203" s="44">
        <v>85.25</v>
      </c>
    </row>
    <row r="204" spans="1:4" x14ac:dyDescent="0.25">
      <c r="A204" s="16" t="s">
        <v>1288</v>
      </c>
      <c r="B204" s="38">
        <v>0.47272727272727272</v>
      </c>
      <c r="C204" s="38">
        <v>52</v>
      </c>
      <c r="D204" s="35">
        <v>110</v>
      </c>
    </row>
    <row r="205" spans="1:4" x14ac:dyDescent="0.25">
      <c r="A205" s="16" t="s">
        <v>1254</v>
      </c>
      <c r="B205" s="38">
        <v>0.47399783315276273</v>
      </c>
      <c r="C205" s="38">
        <v>35</v>
      </c>
      <c r="D205" s="35">
        <v>73.84</v>
      </c>
    </row>
    <row r="206" spans="1:4" x14ac:dyDescent="0.25">
      <c r="A206" s="16" t="s">
        <v>1023</v>
      </c>
      <c r="B206" s="38">
        <v>0.47839601852043212</v>
      </c>
      <c r="C206" s="38">
        <v>20</v>
      </c>
      <c r="D206" s="29">
        <v>41.806367999999999</v>
      </c>
    </row>
    <row r="207" spans="1:4" x14ac:dyDescent="0.25">
      <c r="A207" s="16" t="s">
        <v>1118</v>
      </c>
      <c r="B207" s="38">
        <v>0.48</v>
      </c>
      <c r="C207" s="38">
        <v>19.2</v>
      </c>
      <c r="D207" s="44">
        <v>40</v>
      </c>
    </row>
    <row r="208" spans="1:4" x14ac:dyDescent="0.25">
      <c r="A208" s="16" t="s">
        <v>1119</v>
      </c>
      <c r="B208" s="38">
        <v>0.48</v>
      </c>
      <c r="C208" s="38">
        <v>19.2</v>
      </c>
      <c r="D208" s="44">
        <v>40</v>
      </c>
    </row>
    <row r="209" spans="1:4" x14ac:dyDescent="0.25">
      <c r="A209" s="16" t="s">
        <v>1037</v>
      </c>
      <c r="B209" s="38">
        <v>0.4809542131589073</v>
      </c>
      <c r="C209" s="38">
        <v>12.5</v>
      </c>
      <c r="D209" s="44">
        <v>25.99</v>
      </c>
    </row>
    <row r="210" spans="1:4" x14ac:dyDescent="0.25">
      <c r="A210" s="16" t="s">
        <v>1271</v>
      </c>
      <c r="B210" s="38">
        <v>0.48100048100048104</v>
      </c>
      <c r="C210" s="38">
        <v>50</v>
      </c>
      <c r="D210" s="29">
        <v>103.94999999999999</v>
      </c>
    </row>
    <row r="211" spans="1:4" x14ac:dyDescent="0.25">
      <c r="A211" s="16" t="s">
        <v>1164</v>
      </c>
      <c r="B211" s="38">
        <v>0.48214285714285715</v>
      </c>
      <c r="C211" s="38">
        <v>27</v>
      </c>
      <c r="D211" s="29">
        <v>56</v>
      </c>
    </row>
    <row r="212" spans="1:4" x14ac:dyDescent="0.25">
      <c r="A212" s="16" t="s">
        <v>1208</v>
      </c>
      <c r="B212" s="38">
        <v>0.49238445378151263</v>
      </c>
      <c r="C212" s="38">
        <v>28.125</v>
      </c>
      <c r="D212" s="35">
        <v>57.12</v>
      </c>
    </row>
    <row r="213" spans="1:4" x14ac:dyDescent="0.25">
      <c r="A213" s="16" t="s">
        <v>1291</v>
      </c>
      <c r="B213" s="38">
        <v>0.49362402303578767</v>
      </c>
      <c r="C213" s="38">
        <v>60</v>
      </c>
      <c r="D213" s="29">
        <v>121.55000000000001</v>
      </c>
    </row>
    <row r="214" spans="1:4" x14ac:dyDescent="0.25">
      <c r="A214" s="16" t="s">
        <v>1292</v>
      </c>
      <c r="B214" s="38">
        <v>0.49832918595878345</v>
      </c>
      <c r="C214" s="38">
        <v>56.25</v>
      </c>
      <c r="D214" s="44">
        <v>112.8771936</v>
      </c>
    </row>
    <row r="215" spans="1:4" x14ac:dyDescent="0.25">
      <c r="A215" s="16" t="s">
        <v>1112</v>
      </c>
      <c r="B215" s="38">
        <v>0.5</v>
      </c>
      <c r="C215" s="38">
        <v>18.75</v>
      </c>
      <c r="D215" s="29">
        <v>37.5</v>
      </c>
    </row>
    <row r="216" spans="1:4" x14ac:dyDescent="0.25">
      <c r="A216" s="16" t="s">
        <v>1177</v>
      </c>
      <c r="B216" s="38">
        <v>0.5</v>
      </c>
      <c r="C216" s="38">
        <v>25</v>
      </c>
      <c r="D216" s="29">
        <v>50</v>
      </c>
    </row>
    <row r="217" spans="1:4" x14ac:dyDescent="0.25">
      <c r="A217" s="16" t="s">
        <v>1203</v>
      </c>
      <c r="B217" s="38">
        <v>0.5</v>
      </c>
      <c r="C217" s="38">
        <v>33</v>
      </c>
      <c r="D217" s="29">
        <v>66</v>
      </c>
    </row>
    <row r="218" spans="1:4" x14ac:dyDescent="0.25">
      <c r="A218" s="16" t="s">
        <v>1014</v>
      </c>
      <c r="B218" s="38">
        <v>0.50050050050050043</v>
      </c>
      <c r="C218" s="38">
        <v>10</v>
      </c>
      <c r="D218" s="29">
        <v>19.980000000000004</v>
      </c>
    </row>
    <row r="219" spans="1:4" x14ac:dyDescent="0.25">
      <c r="A219" s="16" t="s">
        <v>1283</v>
      </c>
      <c r="B219" s="38">
        <v>0.50505050505050508</v>
      </c>
      <c r="C219" s="38">
        <v>60</v>
      </c>
      <c r="D219" s="35">
        <v>118.8</v>
      </c>
    </row>
    <row r="220" spans="1:4" x14ac:dyDescent="0.25">
      <c r="A220" s="16" t="s">
        <v>1279</v>
      </c>
      <c r="B220" s="38">
        <v>0.51136363636363635</v>
      </c>
      <c r="C220" s="38">
        <v>45</v>
      </c>
      <c r="D220" s="29">
        <v>88</v>
      </c>
    </row>
    <row r="221" spans="1:4" x14ac:dyDescent="0.25">
      <c r="A221" s="16" t="s">
        <v>1043</v>
      </c>
      <c r="B221" s="38">
        <v>0.51577070746734088</v>
      </c>
      <c r="C221" s="38">
        <v>14.375</v>
      </c>
      <c r="D221" s="29">
        <v>27.870912000000001</v>
      </c>
    </row>
    <row r="222" spans="1:4" x14ac:dyDescent="0.25">
      <c r="A222" s="16" t="s">
        <v>1064</v>
      </c>
      <c r="B222" s="38">
        <v>0.51749569311104426</v>
      </c>
      <c r="C222" s="38">
        <v>15</v>
      </c>
      <c r="D222" s="35">
        <v>28.985748480000005</v>
      </c>
    </row>
    <row r="223" spans="1:4" x14ac:dyDescent="0.25">
      <c r="A223" s="16" t="s">
        <v>1223</v>
      </c>
      <c r="B223" s="38">
        <v>0.51903114186851218</v>
      </c>
      <c r="C223" s="38">
        <v>30</v>
      </c>
      <c r="D223" s="35">
        <v>57.8</v>
      </c>
    </row>
    <row r="224" spans="1:4" x14ac:dyDescent="0.25">
      <c r="A224" s="16" t="s">
        <v>1294</v>
      </c>
      <c r="B224" s="38">
        <v>0.52196607220530666</v>
      </c>
      <c r="C224" s="38">
        <v>60</v>
      </c>
      <c r="D224" s="35">
        <v>114.95</v>
      </c>
    </row>
    <row r="225" spans="1:4" x14ac:dyDescent="0.25">
      <c r="A225" s="16" t="s">
        <v>1245</v>
      </c>
      <c r="B225" s="38">
        <v>0.53030303030303028</v>
      </c>
      <c r="C225" s="38">
        <v>35</v>
      </c>
      <c r="D225" s="35">
        <v>66</v>
      </c>
    </row>
    <row r="226" spans="1:4" x14ac:dyDescent="0.25">
      <c r="A226" s="16" t="s">
        <v>1161</v>
      </c>
      <c r="B226" s="38">
        <v>0.5383848454636091</v>
      </c>
      <c r="C226" s="38">
        <v>27</v>
      </c>
      <c r="D226" s="29">
        <v>50.150000000000006</v>
      </c>
    </row>
    <row r="227" spans="1:4" x14ac:dyDescent="0.25">
      <c r="A227" s="16" t="s">
        <v>1296</v>
      </c>
      <c r="B227" s="38">
        <v>0.53936494127881685</v>
      </c>
      <c r="C227" s="38">
        <v>62</v>
      </c>
      <c r="D227" s="35">
        <v>114.95</v>
      </c>
    </row>
    <row r="228" spans="1:4" x14ac:dyDescent="0.25">
      <c r="A228" s="16" t="s">
        <v>1106</v>
      </c>
      <c r="B228" s="38">
        <v>0.54545454545454541</v>
      </c>
      <c r="C228" s="38">
        <v>18</v>
      </c>
      <c r="D228" s="29">
        <v>33</v>
      </c>
    </row>
    <row r="229" spans="1:4" x14ac:dyDescent="0.25">
      <c r="A229" s="16" t="s">
        <v>1301</v>
      </c>
      <c r="B229" s="38">
        <v>0.54738132772814863</v>
      </c>
      <c r="C229" s="38">
        <v>100</v>
      </c>
      <c r="D229" s="29">
        <v>182.68799999999999</v>
      </c>
    </row>
    <row r="230" spans="1:4" x14ac:dyDescent="0.25">
      <c r="A230" s="16" t="s">
        <v>1184</v>
      </c>
      <c r="B230" s="38">
        <v>0.54782608695652169</v>
      </c>
      <c r="C230" s="38">
        <v>25.2</v>
      </c>
      <c r="D230" s="35">
        <v>46</v>
      </c>
    </row>
    <row r="231" spans="1:4" x14ac:dyDescent="0.25">
      <c r="A231" s="16" t="s">
        <v>1202</v>
      </c>
      <c r="B231" s="38">
        <v>0.55000000000000004</v>
      </c>
      <c r="C231" s="38">
        <v>33</v>
      </c>
      <c r="D231" s="29">
        <v>60</v>
      </c>
    </row>
    <row r="232" spans="1:4" x14ac:dyDescent="0.25">
      <c r="A232" s="16" t="s">
        <v>1192</v>
      </c>
      <c r="B232" s="38">
        <v>0.55122116689280864</v>
      </c>
      <c r="C232" s="38">
        <v>32.5</v>
      </c>
      <c r="D232" s="35">
        <v>58.960000000000008</v>
      </c>
    </row>
    <row r="233" spans="1:4" x14ac:dyDescent="0.25">
      <c r="A233" s="16" t="s">
        <v>1299</v>
      </c>
      <c r="B233" s="38">
        <v>0.5535714285714286</v>
      </c>
      <c r="C233" s="38">
        <v>77.5</v>
      </c>
      <c r="D233" s="44">
        <v>140</v>
      </c>
    </row>
    <row r="234" spans="1:4" x14ac:dyDescent="0.25">
      <c r="A234" s="16" t="s">
        <v>1201</v>
      </c>
      <c r="B234" s="38">
        <v>0.55462184873949583</v>
      </c>
      <c r="C234" s="38">
        <v>33</v>
      </c>
      <c r="D234" s="29">
        <v>59.5</v>
      </c>
    </row>
    <row r="235" spans="1:4" x14ac:dyDescent="0.25">
      <c r="A235" s="16" t="s">
        <v>1089</v>
      </c>
      <c r="B235" s="38">
        <v>0.55537190082644627</v>
      </c>
      <c r="C235" s="38">
        <v>16.8</v>
      </c>
      <c r="D235" s="44">
        <v>30.25</v>
      </c>
    </row>
    <row r="236" spans="1:4" x14ac:dyDescent="0.25">
      <c r="A236" s="16" t="s">
        <v>1272</v>
      </c>
      <c r="B236" s="38">
        <v>0.55555555555555558</v>
      </c>
      <c r="C236" s="38">
        <v>50</v>
      </c>
      <c r="D236" s="29">
        <v>90</v>
      </c>
    </row>
    <row r="237" spans="1:4" x14ac:dyDescent="0.25">
      <c r="A237" s="16" t="s">
        <v>1174</v>
      </c>
      <c r="B237" s="38">
        <v>0.56141926790927477</v>
      </c>
      <c r="C237" s="38">
        <v>25</v>
      </c>
      <c r="D237" s="29">
        <v>44.529999999999994</v>
      </c>
    </row>
    <row r="238" spans="1:4" x14ac:dyDescent="0.25">
      <c r="A238" s="16" t="s">
        <v>1038</v>
      </c>
      <c r="B238" s="38">
        <v>0.56818181818181823</v>
      </c>
      <c r="C238" s="38">
        <v>12.5</v>
      </c>
      <c r="D238" s="44">
        <v>22</v>
      </c>
    </row>
    <row r="239" spans="1:4" x14ac:dyDescent="0.25">
      <c r="A239" s="16" t="s">
        <v>1080</v>
      </c>
      <c r="B239" s="38">
        <v>0.5714285714285714</v>
      </c>
      <c r="C239" s="38">
        <v>16</v>
      </c>
      <c r="D239" s="35">
        <v>28</v>
      </c>
    </row>
    <row r="240" spans="1:4" x14ac:dyDescent="0.25">
      <c r="A240" s="16" t="s">
        <v>1247</v>
      </c>
      <c r="B240" s="38">
        <v>0.57320668195217828</v>
      </c>
      <c r="C240" s="38">
        <v>35</v>
      </c>
      <c r="D240" s="35">
        <v>61.059999999999995</v>
      </c>
    </row>
    <row r="241" spans="1:4" x14ac:dyDescent="0.25">
      <c r="A241" s="16" t="s">
        <v>1248</v>
      </c>
      <c r="B241" s="38">
        <v>0.57320668195217828</v>
      </c>
      <c r="C241" s="38">
        <v>35</v>
      </c>
      <c r="D241" s="35">
        <v>61.059999999999995</v>
      </c>
    </row>
    <row r="242" spans="1:4" x14ac:dyDescent="0.25">
      <c r="A242" s="16" t="s">
        <v>1263</v>
      </c>
      <c r="B242" s="38">
        <v>0.57704918032786889</v>
      </c>
      <c r="C242" s="38">
        <v>44</v>
      </c>
      <c r="D242" s="29">
        <v>76.25</v>
      </c>
    </row>
    <row r="243" spans="1:4" x14ac:dyDescent="0.25">
      <c r="A243" s="16" t="s">
        <v>1132</v>
      </c>
      <c r="B243" s="38">
        <v>0.57900392796264721</v>
      </c>
      <c r="C243" s="38">
        <v>25</v>
      </c>
      <c r="D243" s="29">
        <v>43.177600000000005</v>
      </c>
    </row>
    <row r="244" spans="1:4" x14ac:dyDescent="0.25">
      <c r="A244" s="16" t="s">
        <v>1206</v>
      </c>
      <c r="B244" s="38">
        <v>0.58333333333333337</v>
      </c>
      <c r="C244" s="38">
        <v>28</v>
      </c>
      <c r="D244" s="35">
        <v>48</v>
      </c>
    </row>
    <row r="245" spans="1:4" x14ac:dyDescent="0.25">
      <c r="A245" s="16" t="s">
        <v>1207</v>
      </c>
      <c r="B245" s="38">
        <v>0.58333333333333337</v>
      </c>
      <c r="C245" s="38">
        <v>28</v>
      </c>
      <c r="D245" s="35">
        <v>48</v>
      </c>
    </row>
    <row r="246" spans="1:4" x14ac:dyDescent="0.25">
      <c r="A246" s="16" t="s">
        <v>1148</v>
      </c>
      <c r="B246" s="38">
        <v>0.58861301369863017</v>
      </c>
      <c r="C246" s="38">
        <v>27.5</v>
      </c>
      <c r="D246" s="35">
        <v>46.72</v>
      </c>
    </row>
    <row r="247" spans="1:4" x14ac:dyDescent="0.25">
      <c r="A247" s="16" t="s">
        <v>1234</v>
      </c>
      <c r="B247" s="38">
        <v>0.59259259259259256</v>
      </c>
      <c r="C247" s="38">
        <v>32</v>
      </c>
      <c r="D247" s="35">
        <v>54</v>
      </c>
    </row>
    <row r="248" spans="1:4" x14ac:dyDescent="0.25">
      <c r="A248" s="16" t="s">
        <v>1074</v>
      </c>
      <c r="B248" s="38">
        <v>0.6</v>
      </c>
      <c r="C248" s="38">
        <v>15</v>
      </c>
      <c r="D248" s="29">
        <v>25</v>
      </c>
    </row>
    <row r="249" spans="1:4" x14ac:dyDescent="0.25">
      <c r="A249" s="16" t="s">
        <v>1105</v>
      </c>
      <c r="B249" s="38">
        <v>0.6</v>
      </c>
      <c r="C249" s="38">
        <v>18</v>
      </c>
      <c r="D249" s="29">
        <v>30</v>
      </c>
    </row>
    <row r="250" spans="1:4" x14ac:dyDescent="0.25">
      <c r="A250" s="16" t="s">
        <v>1241</v>
      </c>
      <c r="B250" s="38">
        <v>0.60307017543859653</v>
      </c>
      <c r="C250" s="38">
        <v>38.5</v>
      </c>
      <c r="D250" s="29">
        <v>63.839999999999996</v>
      </c>
    </row>
    <row r="251" spans="1:4" x14ac:dyDescent="0.25">
      <c r="A251" s="16" t="s">
        <v>1233</v>
      </c>
      <c r="B251" s="38">
        <v>0.61538461538461542</v>
      </c>
      <c r="C251" s="38">
        <v>32</v>
      </c>
      <c r="D251" s="35">
        <v>52</v>
      </c>
    </row>
    <row r="252" spans="1:4" x14ac:dyDescent="0.25">
      <c r="A252" s="16" t="s">
        <v>1031</v>
      </c>
      <c r="B252" s="38">
        <v>0.61758893280632421</v>
      </c>
      <c r="C252" s="38">
        <v>15.625</v>
      </c>
      <c r="D252" s="29">
        <v>25.299999999999997</v>
      </c>
    </row>
    <row r="253" spans="1:4" x14ac:dyDescent="0.25">
      <c r="A253" s="16" t="s">
        <v>1346</v>
      </c>
      <c r="B253" s="33">
        <v>0.61858833193944762</v>
      </c>
      <c r="C253" s="38">
        <v>112.5</v>
      </c>
      <c r="D253" s="131">
        <v>181.8657</v>
      </c>
    </row>
    <row r="254" spans="1:4" x14ac:dyDescent="0.25">
      <c r="A254" s="16" t="s">
        <v>1026</v>
      </c>
      <c r="B254" s="38">
        <v>0.62473969179508526</v>
      </c>
      <c r="C254" s="38">
        <v>15</v>
      </c>
      <c r="D254" s="44">
        <v>24.010000000000005</v>
      </c>
    </row>
    <row r="255" spans="1:4" x14ac:dyDescent="0.25">
      <c r="A255" s="16" t="s">
        <v>1067</v>
      </c>
      <c r="B255" s="38">
        <v>0.625</v>
      </c>
      <c r="C255" s="38">
        <v>15</v>
      </c>
      <c r="D255" s="35">
        <v>24</v>
      </c>
    </row>
    <row r="256" spans="1:4" x14ac:dyDescent="0.25">
      <c r="A256" s="16" t="s">
        <v>1120</v>
      </c>
      <c r="B256" s="38">
        <v>0.64102564102564108</v>
      </c>
      <c r="C256" s="38">
        <v>24.5</v>
      </c>
      <c r="D256" s="35">
        <v>38.22</v>
      </c>
    </row>
    <row r="257" spans="1:4" x14ac:dyDescent="0.25">
      <c r="A257" s="16" t="s">
        <v>1226</v>
      </c>
      <c r="B257" s="38">
        <v>0.64786585365853666</v>
      </c>
      <c r="C257" s="38">
        <v>34</v>
      </c>
      <c r="D257" s="29">
        <v>52.48</v>
      </c>
    </row>
    <row r="258" spans="1:4" x14ac:dyDescent="0.25">
      <c r="A258" s="16" t="s">
        <v>1249</v>
      </c>
      <c r="B258" s="38">
        <v>0.64862861378799119</v>
      </c>
      <c r="C258" s="38">
        <v>35</v>
      </c>
      <c r="D258" s="35">
        <v>53.959999999999994</v>
      </c>
    </row>
    <row r="259" spans="1:4" x14ac:dyDescent="0.25">
      <c r="A259" s="16" t="s">
        <v>1250</v>
      </c>
      <c r="B259" s="38">
        <v>0.64862861378799119</v>
      </c>
      <c r="C259" s="38">
        <v>35</v>
      </c>
      <c r="D259" s="35">
        <v>53.959999999999994</v>
      </c>
    </row>
    <row r="260" spans="1:4" x14ac:dyDescent="0.25">
      <c r="A260" s="16" t="s">
        <v>1253</v>
      </c>
      <c r="B260" s="38">
        <v>0.64862861378799119</v>
      </c>
      <c r="C260" s="38">
        <v>35</v>
      </c>
      <c r="D260" s="35">
        <v>53.959999999999994</v>
      </c>
    </row>
    <row r="261" spans="1:4" x14ac:dyDescent="0.25">
      <c r="A261" s="16" t="s">
        <v>1282</v>
      </c>
      <c r="B261" s="38">
        <v>0.65340909090909083</v>
      </c>
      <c r="C261" s="38">
        <v>46</v>
      </c>
      <c r="D261" s="35">
        <v>70.400000000000006</v>
      </c>
    </row>
    <row r="262" spans="1:4" x14ac:dyDescent="0.25">
      <c r="A262" s="16" t="s">
        <v>1055</v>
      </c>
      <c r="B262" s="38">
        <v>0.65999999999999992</v>
      </c>
      <c r="C262" s="38">
        <v>13.2</v>
      </c>
      <c r="D262" s="44">
        <v>20</v>
      </c>
    </row>
    <row r="263" spans="1:4" x14ac:dyDescent="0.25">
      <c r="A263" s="16" t="s">
        <v>1017</v>
      </c>
      <c r="B263" s="38">
        <v>0.66666666666666663</v>
      </c>
      <c r="C263" s="38">
        <v>10</v>
      </c>
      <c r="D263" s="29">
        <v>15</v>
      </c>
    </row>
    <row r="264" spans="1:4" x14ac:dyDescent="0.25">
      <c r="A264" s="16" t="s">
        <v>1265</v>
      </c>
      <c r="B264" s="38">
        <v>0.67601825249281733</v>
      </c>
      <c r="C264" s="38">
        <v>40</v>
      </c>
      <c r="D264" s="35">
        <v>59.169999999999995</v>
      </c>
    </row>
    <row r="265" spans="1:4" x14ac:dyDescent="0.25">
      <c r="A265" s="16" t="s">
        <v>1266</v>
      </c>
      <c r="B265" s="38">
        <v>0.67601825249281733</v>
      </c>
      <c r="C265" s="38">
        <v>40</v>
      </c>
      <c r="D265" s="35">
        <v>59.169999999999995</v>
      </c>
    </row>
    <row r="266" spans="1:4" x14ac:dyDescent="0.25">
      <c r="A266" s="16" t="s">
        <v>1144</v>
      </c>
      <c r="B266" s="38">
        <v>0.69268829026937884</v>
      </c>
      <c r="C266" s="38">
        <v>63</v>
      </c>
      <c r="D266" s="44">
        <v>90.949999999999989</v>
      </c>
    </row>
    <row r="267" spans="1:4" x14ac:dyDescent="0.25">
      <c r="A267" s="16" t="s">
        <v>1021</v>
      </c>
      <c r="B267" s="38">
        <v>0.69767441860465118</v>
      </c>
      <c r="C267" s="38">
        <v>30</v>
      </c>
      <c r="D267" s="44">
        <v>43</v>
      </c>
    </row>
    <row r="268" spans="1:4" x14ac:dyDescent="0.25">
      <c r="A268" s="16" t="s">
        <v>1188</v>
      </c>
      <c r="B268" s="38">
        <v>0.7142857142857143</v>
      </c>
      <c r="C268" s="38">
        <v>30</v>
      </c>
      <c r="D268" s="29">
        <v>42</v>
      </c>
    </row>
    <row r="269" spans="1:4" x14ac:dyDescent="0.25">
      <c r="A269" s="16" t="s">
        <v>1298</v>
      </c>
      <c r="B269" s="38">
        <v>0.75812088815789469</v>
      </c>
      <c r="C269" s="38">
        <v>73.75</v>
      </c>
      <c r="D269" s="44">
        <v>97.28</v>
      </c>
    </row>
    <row r="270" spans="1:4" x14ac:dyDescent="0.25">
      <c r="A270" s="16" t="s">
        <v>1256</v>
      </c>
      <c r="B270" s="38">
        <v>0.75839653304442034</v>
      </c>
      <c r="C270" s="38">
        <v>35</v>
      </c>
      <c r="D270" s="29">
        <v>46.15</v>
      </c>
    </row>
    <row r="271" spans="1:4" x14ac:dyDescent="0.25">
      <c r="A271" s="16" t="s">
        <v>1179</v>
      </c>
      <c r="B271" s="38">
        <v>0.75895567698846389</v>
      </c>
      <c r="C271" s="38">
        <v>25</v>
      </c>
      <c r="D271" s="44">
        <v>32.94</v>
      </c>
    </row>
    <row r="272" spans="1:4" x14ac:dyDescent="0.25">
      <c r="A272" s="16" t="s">
        <v>1025</v>
      </c>
      <c r="B272" s="38">
        <v>0.78125</v>
      </c>
      <c r="C272" s="38">
        <v>25</v>
      </c>
      <c r="D272" s="29">
        <v>32</v>
      </c>
    </row>
    <row r="273" spans="1:4" x14ac:dyDescent="0.25">
      <c r="A273" s="16" t="s">
        <v>1251</v>
      </c>
      <c r="B273" s="38">
        <v>0.79096045197740117</v>
      </c>
      <c r="C273" s="38">
        <v>35</v>
      </c>
      <c r="D273" s="35">
        <v>44.25</v>
      </c>
    </row>
    <row r="274" spans="1:4" x14ac:dyDescent="0.25">
      <c r="A274" s="16" t="s">
        <v>1252</v>
      </c>
      <c r="B274" s="38">
        <v>0.79096045197740117</v>
      </c>
      <c r="C274" s="38">
        <v>35</v>
      </c>
      <c r="D274" s="35">
        <v>44.25</v>
      </c>
    </row>
    <row r="275" spans="1:4" x14ac:dyDescent="0.25">
      <c r="A275" s="16" t="s">
        <v>1152</v>
      </c>
      <c r="B275" s="38">
        <v>0.79166666666666663</v>
      </c>
      <c r="C275" s="38">
        <v>23.75</v>
      </c>
      <c r="D275" s="29">
        <v>30</v>
      </c>
    </row>
    <row r="276" spans="1:4" x14ac:dyDescent="0.25">
      <c r="A276" s="16" t="s">
        <v>1232</v>
      </c>
      <c r="B276" s="38">
        <v>0.79859430754603133</v>
      </c>
      <c r="C276" s="38">
        <v>35</v>
      </c>
      <c r="D276" s="44">
        <v>43.82700912</v>
      </c>
    </row>
    <row r="277" spans="1:4" x14ac:dyDescent="0.25">
      <c r="A277" s="16" t="s">
        <v>1212</v>
      </c>
      <c r="B277" s="38">
        <v>0.81081081081081086</v>
      </c>
      <c r="C277" s="38">
        <v>30</v>
      </c>
      <c r="D277" s="35">
        <v>37</v>
      </c>
    </row>
    <row r="278" spans="1:4" x14ac:dyDescent="0.25">
      <c r="A278" s="16" t="s">
        <v>1264</v>
      </c>
      <c r="B278" s="38">
        <v>0.81632653061224492</v>
      </c>
      <c r="C278" s="38">
        <v>40</v>
      </c>
      <c r="D278" s="35">
        <v>49</v>
      </c>
    </row>
    <row r="279" spans="1:4" x14ac:dyDescent="0.25">
      <c r="A279" s="16" t="s">
        <v>1065</v>
      </c>
      <c r="B279" s="38">
        <v>0.83333333333333337</v>
      </c>
      <c r="C279" s="38">
        <v>15</v>
      </c>
      <c r="D279" s="29">
        <v>18</v>
      </c>
    </row>
    <row r="280" spans="1:4" x14ac:dyDescent="0.25">
      <c r="A280" s="16" t="s">
        <v>1078</v>
      </c>
      <c r="B280" s="38">
        <v>0.83333333333333337</v>
      </c>
      <c r="C280" s="38">
        <v>25</v>
      </c>
      <c r="D280" s="35">
        <v>30</v>
      </c>
    </row>
    <row r="281" spans="1:4" x14ac:dyDescent="0.25">
      <c r="A281" s="16" t="s">
        <v>1306</v>
      </c>
      <c r="B281" s="38">
        <v>0.83333333333333337</v>
      </c>
      <c r="C281" s="38">
        <v>250</v>
      </c>
      <c r="D281" s="27">
        <v>300</v>
      </c>
    </row>
    <row r="282" spans="1:4" x14ac:dyDescent="0.25">
      <c r="A282" s="16" t="s">
        <v>1209</v>
      </c>
      <c r="B282" s="38">
        <v>0.84706959706959706</v>
      </c>
      <c r="C282" s="38">
        <v>37</v>
      </c>
      <c r="D282" s="44">
        <v>43.68</v>
      </c>
    </row>
    <row r="283" spans="1:4" x14ac:dyDescent="0.25">
      <c r="A283" s="16" t="s">
        <v>1262</v>
      </c>
      <c r="B283" s="38">
        <v>0.84803256445047481</v>
      </c>
      <c r="C283" s="38">
        <v>50</v>
      </c>
      <c r="D283" s="35">
        <v>58.960000000000008</v>
      </c>
    </row>
    <row r="284" spans="1:4" x14ac:dyDescent="0.25">
      <c r="A284" s="16" t="s">
        <v>1154</v>
      </c>
      <c r="B284" s="38">
        <v>0.87111111111111106</v>
      </c>
      <c r="C284" s="38">
        <v>24.5</v>
      </c>
      <c r="D284" s="29">
        <v>28.125</v>
      </c>
    </row>
    <row r="285" spans="1:4" x14ac:dyDescent="0.25">
      <c r="A285" s="16" t="s">
        <v>1033</v>
      </c>
      <c r="B285" s="38">
        <v>0.8998875140607423</v>
      </c>
      <c r="C285" s="38">
        <v>12</v>
      </c>
      <c r="D285" s="29">
        <v>13.335000000000001</v>
      </c>
    </row>
    <row r="286" spans="1:4" x14ac:dyDescent="0.25">
      <c r="A286" s="16" t="s">
        <v>1205</v>
      </c>
      <c r="B286" s="38">
        <v>0.96551724137931039</v>
      </c>
      <c r="C286" s="38">
        <v>28</v>
      </c>
      <c r="D286" s="35">
        <v>29</v>
      </c>
    </row>
    <row r="287" spans="1:4" x14ac:dyDescent="0.25">
      <c r="A287" s="16" t="s">
        <v>1227</v>
      </c>
      <c r="B287" s="38">
        <v>1.0216346153846154</v>
      </c>
      <c r="C287" s="38">
        <v>34</v>
      </c>
      <c r="D287" s="29">
        <v>33.28</v>
      </c>
    </row>
    <row r="288" spans="1:4" x14ac:dyDescent="0.25">
      <c r="A288" s="16" t="s">
        <v>1130</v>
      </c>
      <c r="B288" s="38">
        <v>1.0476190476190477</v>
      </c>
      <c r="C288" s="38">
        <v>22</v>
      </c>
      <c r="D288" s="29">
        <v>21</v>
      </c>
    </row>
    <row r="289" spans="1:4" x14ac:dyDescent="0.25">
      <c r="A289" s="16" t="s">
        <v>1010</v>
      </c>
      <c r="B289" s="38">
        <v>1.0763910416709721</v>
      </c>
      <c r="C289" s="38">
        <v>15</v>
      </c>
      <c r="D289" s="29">
        <v>13.935456</v>
      </c>
    </row>
    <row r="290" spans="1:4" x14ac:dyDescent="0.25">
      <c r="A290" s="16" t="s">
        <v>1345</v>
      </c>
      <c r="B290" s="33">
        <v>1.1124595469255663</v>
      </c>
      <c r="C290" s="38">
        <v>68.75</v>
      </c>
      <c r="D290" s="131">
        <v>61.800000000000004</v>
      </c>
    </row>
    <row r="291" spans="1:4" x14ac:dyDescent="0.25">
      <c r="A291" s="16" t="s">
        <v>1210</v>
      </c>
      <c r="B291" s="38">
        <v>1.1209239130434783</v>
      </c>
      <c r="C291" s="38">
        <v>33</v>
      </c>
      <c r="D291" s="29">
        <v>29.439999999999998</v>
      </c>
    </row>
    <row r="292" spans="1:4" x14ac:dyDescent="0.25">
      <c r="A292" s="16" t="s">
        <v>1151</v>
      </c>
      <c r="B292" s="38">
        <v>1.3214285714285714</v>
      </c>
      <c r="C292" s="38">
        <v>37</v>
      </c>
      <c r="D292" s="29">
        <v>28</v>
      </c>
    </row>
    <row r="293" spans="1:4" x14ac:dyDescent="0.25">
      <c r="A293" s="16" t="s">
        <v>1189</v>
      </c>
      <c r="B293" s="38">
        <v>1.4285714285714286</v>
      </c>
      <c r="C293" s="38">
        <v>30</v>
      </c>
      <c r="D293" s="29">
        <v>21</v>
      </c>
    </row>
    <row r="294" spans="1:4" x14ac:dyDescent="0.25">
      <c r="A294" s="16" t="s">
        <v>1190</v>
      </c>
      <c r="B294" s="38">
        <v>1.4285714285714286</v>
      </c>
      <c r="C294" s="38">
        <v>30</v>
      </c>
      <c r="D294" s="57">
        <v>21</v>
      </c>
    </row>
    <row r="295" spans="1:4" x14ac:dyDescent="0.25">
      <c r="A295" s="16" t="s">
        <v>1090</v>
      </c>
      <c r="B295" s="38">
        <v>1.6296296296296295</v>
      </c>
      <c r="C295" s="38">
        <v>22</v>
      </c>
      <c r="D295" s="35">
        <v>13.5</v>
      </c>
    </row>
    <row r="296" spans="1:4" x14ac:dyDescent="0.25">
      <c r="A296" s="16" t="s">
        <v>1231</v>
      </c>
      <c r="B296" s="38">
        <v>1.6901027582477015</v>
      </c>
      <c r="C296" s="38">
        <v>31.25</v>
      </c>
      <c r="D296" s="44">
        <v>18.489999999999998</v>
      </c>
    </row>
    <row r="297" spans="1:4" x14ac:dyDescent="0.25">
      <c r="A297" s="16" t="s">
        <v>1211</v>
      </c>
      <c r="B297" s="38">
        <v>1.7889087656529516</v>
      </c>
      <c r="C297" s="38">
        <v>40</v>
      </c>
      <c r="D297" s="35">
        <v>22.36</v>
      </c>
    </row>
    <row r="298" spans="1:4" x14ac:dyDescent="0.25">
      <c r="A298" s="16" t="s">
        <v>1129</v>
      </c>
      <c r="B298" s="38">
        <v>1.8333333333333333</v>
      </c>
      <c r="C298" s="38">
        <v>22</v>
      </c>
      <c r="D298" s="29">
        <v>12</v>
      </c>
    </row>
    <row r="299" spans="1:4" x14ac:dyDescent="0.25">
      <c r="A299" s="16" t="s">
        <v>1168</v>
      </c>
      <c r="B299" s="38">
        <v>1.8518518518518519</v>
      </c>
      <c r="C299" s="38">
        <v>25</v>
      </c>
      <c r="D299" s="29">
        <v>13.5</v>
      </c>
    </row>
    <row r="300" spans="1:4" x14ac:dyDescent="0.25">
      <c r="A300" s="16" t="s">
        <v>1008</v>
      </c>
      <c r="B300" s="38">
        <v>2.4193548387096775</v>
      </c>
      <c r="C300" s="38">
        <v>12</v>
      </c>
      <c r="D300" s="35">
        <v>35.414400000000001</v>
      </c>
    </row>
    <row r="301" spans="1:4" x14ac:dyDescent="0.25">
      <c r="A301" s="16" t="s">
        <v>1302</v>
      </c>
      <c r="B301" s="38">
        <v>2.7043269230769234</v>
      </c>
      <c r="C301" s="38">
        <v>84.375</v>
      </c>
      <c r="D301" s="44">
        <v>31.2</v>
      </c>
    </row>
    <row r="302" spans="1:4" x14ac:dyDescent="0.25">
      <c r="A302" s="16" t="s">
        <v>1186</v>
      </c>
      <c r="B302" s="38">
        <v>5.9322033898305078</v>
      </c>
      <c r="C302" s="38">
        <v>35</v>
      </c>
      <c r="D302" s="35">
        <v>5.9</v>
      </c>
    </row>
  </sheetData>
  <sortState ref="A2:D302">
    <sortCondition ref="B2:B302"/>
    <sortCondition ref="C2:C302"/>
    <sortCondition ref="D2:D30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2"/>
  <sheetViews>
    <sheetView workbookViewId="0"/>
  </sheetViews>
  <sheetFormatPr defaultColWidth="11" defaultRowHeight="15.75" x14ac:dyDescent="0.25"/>
  <cols>
    <col min="1" max="1" width="34" style="4" customWidth="1"/>
    <col min="2" max="2" width="10.875" style="2" customWidth="1"/>
    <col min="3" max="4" width="10.875" style="2"/>
  </cols>
  <sheetData>
    <row r="1" spans="1:4" s="4" customFormat="1" x14ac:dyDescent="0.25">
      <c r="A1" s="16" t="s">
        <v>940</v>
      </c>
      <c r="B1" s="18" t="s">
        <v>21</v>
      </c>
      <c r="C1" s="18" t="s">
        <v>163</v>
      </c>
      <c r="D1" s="123" t="s">
        <v>20</v>
      </c>
    </row>
    <row r="2" spans="1:4" x14ac:dyDescent="0.25">
      <c r="A2" s="16" t="s">
        <v>1076</v>
      </c>
      <c r="B2" s="38">
        <v>0.44262295081967212</v>
      </c>
      <c r="C2" s="38">
        <v>135</v>
      </c>
      <c r="D2" s="29">
        <v>305</v>
      </c>
    </row>
    <row r="3" spans="1:4" x14ac:dyDescent="0.25">
      <c r="A3" s="16" t="s">
        <v>1034</v>
      </c>
      <c r="B3" s="38">
        <v>0.44642857142857145</v>
      </c>
      <c r="C3" s="38">
        <v>100</v>
      </c>
      <c r="D3" s="44">
        <v>224</v>
      </c>
    </row>
    <row r="4" spans="1:4" x14ac:dyDescent="0.25">
      <c r="A4" s="16" t="s">
        <v>1044</v>
      </c>
      <c r="B4" s="38">
        <v>0.5714285714285714</v>
      </c>
      <c r="C4" s="38">
        <v>120</v>
      </c>
      <c r="D4" s="29">
        <v>210</v>
      </c>
    </row>
    <row r="5" spans="1:4" x14ac:dyDescent="0.25">
      <c r="A5" s="16" t="s">
        <v>1007</v>
      </c>
      <c r="B5" s="38">
        <v>0.57942592262435377</v>
      </c>
      <c r="C5" s="38">
        <v>65</v>
      </c>
      <c r="D5" s="35">
        <v>112.17999999999999</v>
      </c>
    </row>
    <row r="6" spans="1:4" x14ac:dyDescent="0.25">
      <c r="A6" s="16" t="s">
        <v>1061</v>
      </c>
      <c r="B6" s="38">
        <v>0.65</v>
      </c>
      <c r="C6" s="38">
        <v>130</v>
      </c>
      <c r="D6" s="35">
        <v>200</v>
      </c>
    </row>
    <row r="7" spans="1:4" x14ac:dyDescent="0.25">
      <c r="A7" s="16" t="s">
        <v>1114</v>
      </c>
      <c r="B7" s="38">
        <v>0.67274440104435762</v>
      </c>
      <c r="C7" s="38">
        <v>150</v>
      </c>
      <c r="D7" s="35">
        <v>222.967296</v>
      </c>
    </row>
    <row r="8" spans="1:4" x14ac:dyDescent="0.25">
      <c r="A8" s="16" t="s">
        <v>1111</v>
      </c>
      <c r="B8" s="38">
        <v>0.78947368421052633</v>
      </c>
      <c r="C8" s="38">
        <v>150</v>
      </c>
      <c r="D8" s="29">
        <v>190</v>
      </c>
    </row>
    <row r="9" spans="1:4" x14ac:dyDescent="0.25">
      <c r="A9" s="16" t="s">
        <v>1062</v>
      </c>
      <c r="B9" s="38">
        <v>0.89600000000000002</v>
      </c>
      <c r="C9" s="38">
        <v>112</v>
      </c>
      <c r="D9" s="29">
        <v>125</v>
      </c>
    </row>
    <row r="10" spans="1:4" x14ac:dyDescent="0.25">
      <c r="A10" s="16" t="s">
        <v>1308</v>
      </c>
      <c r="B10" s="38">
        <v>0.89947089947089942</v>
      </c>
      <c r="C10" s="38">
        <v>170</v>
      </c>
      <c r="D10" s="35">
        <v>189</v>
      </c>
    </row>
    <row r="11" spans="1:4" x14ac:dyDescent="0.25">
      <c r="A11" s="16" t="s">
        <v>1243</v>
      </c>
      <c r="B11" s="38">
        <v>0.93243243243243246</v>
      </c>
      <c r="C11" s="38">
        <v>276</v>
      </c>
      <c r="D11" s="35">
        <v>296</v>
      </c>
    </row>
    <row r="12" spans="1:4" x14ac:dyDescent="0.25">
      <c r="A12" s="16" t="s">
        <v>1187</v>
      </c>
      <c r="B12" s="38">
        <v>0.95112139457995393</v>
      </c>
      <c r="C12" s="38">
        <v>205</v>
      </c>
      <c r="D12" s="57">
        <v>215.53505279999999</v>
      </c>
    </row>
    <row r="13" spans="1:4" x14ac:dyDescent="0.25">
      <c r="A13" s="16" t="s">
        <v>1039</v>
      </c>
      <c r="B13" s="38">
        <v>0.95238095238095233</v>
      </c>
      <c r="C13" s="38">
        <v>100</v>
      </c>
      <c r="D13" s="35">
        <v>105</v>
      </c>
    </row>
    <row r="14" spans="1:4" x14ac:dyDescent="0.25">
      <c r="A14" s="16" t="s">
        <v>1225</v>
      </c>
      <c r="B14" s="38">
        <v>0.96363869973018113</v>
      </c>
      <c r="C14" s="38">
        <v>375</v>
      </c>
      <c r="D14" s="29">
        <v>389.15000000000003</v>
      </c>
    </row>
    <row r="15" spans="1:4" x14ac:dyDescent="0.25">
      <c r="A15" s="16" t="s">
        <v>1083</v>
      </c>
      <c r="B15" s="38">
        <v>0.99494872187356498</v>
      </c>
      <c r="C15" s="38">
        <v>130</v>
      </c>
      <c r="D15" s="29">
        <v>130.66</v>
      </c>
    </row>
    <row r="16" spans="1:4" x14ac:dyDescent="0.25">
      <c r="A16" s="16" t="s">
        <v>1059</v>
      </c>
      <c r="B16" s="38">
        <v>1.0185185185185186</v>
      </c>
      <c r="C16" s="38">
        <v>110</v>
      </c>
      <c r="D16" s="35">
        <v>108</v>
      </c>
    </row>
    <row r="17" spans="1:4" x14ac:dyDescent="0.25">
      <c r="A17" s="16" t="s">
        <v>1228</v>
      </c>
      <c r="B17" s="38">
        <v>1.0416666666666667</v>
      </c>
      <c r="C17" s="38">
        <v>250</v>
      </c>
      <c r="D17" s="44">
        <v>240</v>
      </c>
    </row>
    <row r="18" spans="1:4" x14ac:dyDescent="0.25">
      <c r="A18" s="16" t="s">
        <v>1042</v>
      </c>
      <c r="B18" s="38">
        <v>1.0576923076923077</v>
      </c>
      <c r="C18" s="38">
        <v>110</v>
      </c>
      <c r="D18" s="29">
        <v>104</v>
      </c>
    </row>
    <row r="19" spans="1:4" x14ac:dyDescent="0.25">
      <c r="A19" s="16" t="s">
        <v>1344</v>
      </c>
      <c r="B19" s="33">
        <v>1.0666666666666667</v>
      </c>
      <c r="C19" s="33">
        <v>240</v>
      </c>
      <c r="D19" s="131">
        <v>225</v>
      </c>
    </row>
    <row r="20" spans="1:4" x14ac:dyDescent="0.25">
      <c r="A20" s="16" t="s">
        <v>1149</v>
      </c>
      <c r="B20" s="38">
        <v>1.0714285714285714</v>
      </c>
      <c r="C20" s="38">
        <v>225</v>
      </c>
      <c r="D20" s="35">
        <v>210</v>
      </c>
    </row>
    <row r="21" spans="1:4" x14ac:dyDescent="0.25">
      <c r="A21" s="16" t="s">
        <v>1057</v>
      </c>
      <c r="B21" s="38">
        <v>1.0767696909272184</v>
      </c>
      <c r="C21" s="38">
        <v>108</v>
      </c>
      <c r="D21" s="29">
        <v>100.3</v>
      </c>
    </row>
    <row r="22" spans="1:4" x14ac:dyDescent="0.25">
      <c r="A22" s="16" t="s">
        <v>1121</v>
      </c>
      <c r="B22" s="38">
        <v>1.1142857142857143</v>
      </c>
      <c r="C22" s="38">
        <v>156</v>
      </c>
      <c r="D22" s="29">
        <v>140</v>
      </c>
    </row>
    <row r="23" spans="1:4" x14ac:dyDescent="0.25">
      <c r="A23" s="16" t="s">
        <v>1028</v>
      </c>
      <c r="B23" s="38">
        <v>1.1629409484429514</v>
      </c>
      <c r="C23" s="38">
        <v>90</v>
      </c>
      <c r="D23" s="35">
        <v>77.39</v>
      </c>
    </row>
    <row r="24" spans="1:4" x14ac:dyDescent="0.25">
      <c r="A24" s="16" t="s">
        <v>1147</v>
      </c>
      <c r="B24" s="38">
        <v>1.1796113491028746</v>
      </c>
      <c r="C24" s="38">
        <v>190</v>
      </c>
      <c r="D24" s="35">
        <v>161.07</v>
      </c>
    </row>
    <row r="25" spans="1:4" x14ac:dyDescent="0.25">
      <c r="A25" s="16" t="s">
        <v>1260</v>
      </c>
      <c r="B25" s="38">
        <v>1.1796162315193457</v>
      </c>
      <c r="C25" s="38">
        <v>300</v>
      </c>
      <c r="D25" s="35">
        <v>254.32</v>
      </c>
    </row>
    <row r="26" spans="1:4" x14ac:dyDescent="0.25">
      <c r="A26" s="16" t="s">
        <v>1079</v>
      </c>
      <c r="B26" s="38">
        <v>1.2105162411954253</v>
      </c>
      <c r="C26" s="38">
        <v>125</v>
      </c>
      <c r="D26" s="57">
        <v>103.26172896</v>
      </c>
    </row>
    <row r="27" spans="1:4" x14ac:dyDescent="0.25">
      <c r="A27" s="16" t="s">
        <v>1099</v>
      </c>
      <c r="B27" s="38">
        <v>1.2222804260520339</v>
      </c>
      <c r="C27" s="38">
        <v>140</v>
      </c>
      <c r="D27" s="29">
        <v>114.54000000000002</v>
      </c>
    </row>
    <row r="28" spans="1:4" x14ac:dyDescent="0.25">
      <c r="A28" s="16" t="s">
        <v>1169</v>
      </c>
      <c r="B28" s="38">
        <v>1.2589368908432421</v>
      </c>
      <c r="C28" s="38">
        <v>200</v>
      </c>
      <c r="D28" s="35">
        <v>158.86419840000002</v>
      </c>
    </row>
    <row r="29" spans="1:4" x14ac:dyDescent="0.25">
      <c r="A29" s="16" t="s">
        <v>1142</v>
      </c>
      <c r="B29" s="38">
        <v>1.2592592592592593</v>
      </c>
      <c r="C29" s="38">
        <v>170</v>
      </c>
      <c r="D29" s="35">
        <v>135</v>
      </c>
    </row>
    <row r="30" spans="1:4" x14ac:dyDescent="0.25">
      <c r="A30" s="16" t="s">
        <v>1150</v>
      </c>
      <c r="B30" s="38">
        <v>1.2867132867132867</v>
      </c>
      <c r="C30" s="38">
        <v>184</v>
      </c>
      <c r="D30" s="35">
        <v>143</v>
      </c>
    </row>
    <row r="31" spans="1:4" x14ac:dyDescent="0.25">
      <c r="A31" s="16" t="s">
        <v>1143</v>
      </c>
      <c r="B31" s="38">
        <v>1.2962962962962963</v>
      </c>
      <c r="C31" s="38">
        <v>175</v>
      </c>
      <c r="D31" s="44">
        <v>135</v>
      </c>
    </row>
    <row r="32" spans="1:4" x14ac:dyDescent="0.25">
      <c r="A32" s="16" t="s">
        <v>1056</v>
      </c>
      <c r="B32" s="38">
        <v>1.3235294117647061</v>
      </c>
      <c r="C32" s="38">
        <v>108</v>
      </c>
      <c r="D32" s="44">
        <v>81.599999999999994</v>
      </c>
    </row>
    <row r="33" spans="1:4" x14ac:dyDescent="0.25">
      <c r="A33" s="16" t="s">
        <v>1058</v>
      </c>
      <c r="B33" s="38">
        <v>1.3644257008186553</v>
      </c>
      <c r="C33" s="38">
        <v>110</v>
      </c>
      <c r="D33" s="35">
        <v>80.62</v>
      </c>
    </row>
    <row r="34" spans="1:4" x14ac:dyDescent="0.25">
      <c r="A34" s="16" t="s">
        <v>1258</v>
      </c>
      <c r="B34" s="38">
        <v>1.3682936970393715</v>
      </c>
      <c r="C34" s="38">
        <v>300</v>
      </c>
      <c r="D34" s="35">
        <v>219.2511744</v>
      </c>
    </row>
    <row r="35" spans="1:4" x14ac:dyDescent="0.25">
      <c r="A35" s="16" t="s">
        <v>1020</v>
      </c>
      <c r="B35" s="38">
        <v>1.3714285714285714</v>
      </c>
      <c r="C35" s="38">
        <v>96</v>
      </c>
      <c r="D35" s="35">
        <v>70</v>
      </c>
    </row>
    <row r="36" spans="1:4" x14ac:dyDescent="0.25">
      <c r="A36" s="16" t="s">
        <v>1140</v>
      </c>
      <c r="B36" s="38">
        <v>1.3765182186234817</v>
      </c>
      <c r="C36" s="38">
        <v>170</v>
      </c>
      <c r="D36" s="29">
        <v>123.5</v>
      </c>
    </row>
    <row r="37" spans="1:4" x14ac:dyDescent="0.25">
      <c r="A37" s="16" t="s">
        <v>1022</v>
      </c>
      <c r="B37" s="38">
        <v>1.3777805333388444</v>
      </c>
      <c r="C37" s="38">
        <v>80</v>
      </c>
      <c r="D37" s="29">
        <v>58.064399999999999</v>
      </c>
    </row>
    <row r="38" spans="1:4" x14ac:dyDescent="0.25">
      <c r="A38" s="16" t="s">
        <v>1040</v>
      </c>
      <c r="B38" s="38">
        <v>1.3986013986013985</v>
      </c>
      <c r="C38" s="38">
        <v>100</v>
      </c>
      <c r="D38" s="35">
        <v>71.5</v>
      </c>
    </row>
    <row r="39" spans="1:4" x14ac:dyDescent="0.25">
      <c r="A39" s="16" t="s">
        <v>1041</v>
      </c>
      <c r="B39" s="38">
        <v>1.3986013986013985</v>
      </c>
      <c r="C39" s="38">
        <v>100</v>
      </c>
      <c r="D39" s="35">
        <v>71.5</v>
      </c>
    </row>
    <row r="40" spans="1:4" x14ac:dyDescent="0.25">
      <c r="A40" s="16" t="s">
        <v>1293</v>
      </c>
      <c r="B40" s="38">
        <v>1.4039641340254838</v>
      </c>
      <c r="C40" s="38">
        <v>357</v>
      </c>
      <c r="D40" s="29">
        <v>254.28</v>
      </c>
    </row>
    <row r="41" spans="1:4" x14ac:dyDescent="0.25">
      <c r="A41" s="16" t="s">
        <v>1060</v>
      </c>
      <c r="B41" s="38">
        <v>1.4095596974262732</v>
      </c>
      <c r="C41" s="38">
        <v>110</v>
      </c>
      <c r="D41" s="29">
        <v>78.0385536</v>
      </c>
    </row>
    <row r="42" spans="1:4" x14ac:dyDescent="0.25">
      <c r="A42" s="16" t="s">
        <v>1011</v>
      </c>
      <c r="B42" s="38">
        <v>1.4106583072100314</v>
      </c>
      <c r="C42" s="38">
        <v>81</v>
      </c>
      <c r="D42" s="29">
        <v>57.42</v>
      </c>
    </row>
    <row r="43" spans="1:4" x14ac:dyDescent="0.25">
      <c r="A43" s="16" t="s">
        <v>1094</v>
      </c>
      <c r="B43" s="38">
        <v>1.4166666666666667</v>
      </c>
      <c r="C43" s="38">
        <v>170</v>
      </c>
      <c r="D43" s="35">
        <v>120</v>
      </c>
    </row>
    <row r="44" spans="1:4" x14ac:dyDescent="0.25">
      <c r="A44" s="16" t="s">
        <v>1081</v>
      </c>
      <c r="B44" s="38">
        <v>1.4222222222222223</v>
      </c>
      <c r="C44" s="38">
        <v>128</v>
      </c>
      <c r="D44" s="29">
        <v>90</v>
      </c>
    </row>
    <row r="45" spans="1:4" x14ac:dyDescent="0.25">
      <c r="A45" s="16" t="s">
        <v>1239</v>
      </c>
      <c r="B45" s="38">
        <v>1.425531914893617</v>
      </c>
      <c r="C45" s="38">
        <v>268</v>
      </c>
      <c r="D45" s="29">
        <v>188</v>
      </c>
    </row>
    <row r="46" spans="1:4" x14ac:dyDescent="0.25">
      <c r="A46" s="16" t="s">
        <v>1018</v>
      </c>
      <c r="B46" s="38">
        <v>1.4285714285714286</v>
      </c>
      <c r="C46" s="38">
        <v>90</v>
      </c>
      <c r="D46" s="35">
        <v>63</v>
      </c>
    </row>
    <row r="47" spans="1:4" x14ac:dyDescent="0.25">
      <c r="A47" s="16" t="s">
        <v>1019</v>
      </c>
      <c r="B47" s="38">
        <v>1.4285714285714286</v>
      </c>
      <c r="C47" s="38">
        <v>90</v>
      </c>
      <c r="D47" s="35">
        <v>63</v>
      </c>
    </row>
    <row r="48" spans="1:4" x14ac:dyDescent="0.25">
      <c r="A48" s="16" t="s">
        <v>1172</v>
      </c>
      <c r="B48" s="38">
        <v>1.4285714285714286</v>
      </c>
      <c r="C48" s="38">
        <v>200</v>
      </c>
      <c r="D48" s="35">
        <v>140</v>
      </c>
    </row>
    <row r="49" spans="1:4" x14ac:dyDescent="0.25">
      <c r="A49" s="16" t="s">
        <v>1137</v>
      </c>
      <c r="B49" s="38">
        <v>1.4406487232574188</v>
      </c>
      <c r="C49" s="38">
        <v>167</v>
      </c>
      <c r="D49" s="29">
        <v>115.92000000000002</v>
      </c>
    </row>
    <row r="50" spans="1:4" x14ac:dyDescent="0.25">
      <c r="A50" s="16" t="s">
        <v>1116</v>
      </c>
      <c r="B50" s="38">
        <v>1.4419610670511898</v>
      </c>
      <c r="C50" s="38">
        <v>160</v>
      </c>
      <c r="D50" s="35">
        <v>110.96</v>
      </c>
    </row>
    <row r="51" spans="1:4" x14ac:dyDescent="0.25">
      <c r="A51" s="16" t="s">
        <v>1015</v>
      </c>
      <c r="B51" s="38">
        <v>1.4516129032258065</v>
      </c>
      <c r="C51" s="38">
        <v>72</v>
      </c>
      <c r="D51" s="35">
        <v>49.6</v>
      </c>
    </row>
    <row r="52" spans="1:4" x14ac:dyDescent="0.25">
      <c r="A52" s="16" t="s">
        <v>1235</v>
      </c>
      <c r="B52" s="38">
        <v>1.4545454545454546</v>
      </c>
      <c r="C52" s="38">
        <v>256</v>
      </c>
      <c r="D52" s="35">
        <v>176</v>
      </c>
    </row>
    <row r="53" spans="1:4" x14ac:dyDescent="0.25">
      <c r="A53" s="16" t="s">
        <v>1063</v>
      </c>
      <c r="B53" s="38">
        <v>1.4855162168853677</v>
      </c>
      <c r="C53" s="38">
        <v>144</v>
      </c>
      <c r="D53" s="35">
        <v>96.935999999999993</v>
      </c>
    </row>
    <row r="54" spans="1:4" x14ac:dyDescent="0.25">
      <c r="A54" s="16" t="s">
        <v>1012</v>
      </c>
      <c r="B54" s="38">
        <v>1.5008502541817479</v>
      </c>
      <c r="C54" s="38">
        <v>64</v>
      </c>
      <c r="D54" s="44">
        <v>42.642495359999998</v>
      </c>
    </row>
    <row r="55" spans="1:4" x14ac:dyDescent="0.25">
      <c r="A55" s="16" t="s">
        <v>1072</v>
      </c>
      <c r="B55" s="38">
        <v>1.5037593984962407</v>
      </c>
      <c r="C55" s="38">
        <v>120</v>
      </c>
      <c r="D55" s="29">
        <v>79.8</v>
      </c>
    </row>
    <row r="56" spans="1:4" x14ac:dyDescent="0.25">
      <c r="A56" s="16" t="s">
        <v>1123</v>
      </c>
      <c r="B56" s="38">
        <v>1.5107242690118907</v>
      </c>
      <c r="C56" s="38">
        <v>160</v>
      </c>
      <c r="D56" s="35">
        <v>105.9094656</v>
      </c>
    </row>
    <row r="57" spans="1:4" x14ac:dyDescent="0.25">
      <c r="A57" s="16" t="s">
        <v>1185</v>
      </c>
      <c r="B57" s="38">
        <v>1.5330904675166968</v>
      </c>
      <c r="C57" s="38">
        <v>202</v>
      </c>
      <c r="D57" s="35">
        <v>131.76000000000002</v>
      </c>
    </row>
    <row r="58" spans="1:4" x14ac:dyDescent="0.25">
      <c r="A58" s="16" t="s">
        <v>1027</v>
      </c>
      <c r="B58" s="38">
        <v>1.5384615384615385</v>
      </c>
      <c r="C58" s="38">
        <v>90</v>
      </c>
      <c r="D58" s="35">
        <v>58.5</v>
      </c>
    </row>
    <row r="59" spans="1:4" x14ac:dyDescent="0.25">
      <c r="A59" s="16" t="s">
        <v>1004</v>
      </c>
      <c r="B59" s="38">
        <v>1.5476190476190477</v>
      </c>
      <c r="C59" s="38">
        <v>65</v>
      </c>
      <c r="D59" s="29">
        <v>42</v>
      </c>
    </row>
    <row r="60" spans="1:4" x14ac:dyDescent="0.25">
      <c r="A60" s="16" t="s">
        <v>1244</v>
      </c>
      <c r="B60" s="38">
        <v>1.5555555555555556</v>
      </c>
      <c r="C60" s="38">
        <v>280</v>
      </c>
      <c r="D60" s="35">
        <v>180</v>
      </c>
    </row>
    <row r="61" spans="1:4" x14ac:dyDescent="0.25">
      <c r="A61" s="16" t="s">
        <v>1066</v>
      </c>
      <c r="B61" s="38">
        <v>1.5584415584415585</v>
      </c>
      <c r="C61" s="38">
        <v>120</v>
      </c>
      <c r="D61" s="35">
        <v>77</v>
      </c>
    </row>
    <row r="62" spans="1:4" x14ac:dyDescent="0.25">
      <c r="A62" s="16" t="s">
        <v>1178</v>
      </c>
      <c r="B62" s="38">
        <v>1.5625</v>
      </c>
      <c r="C62" s="38">
        <v>200</v>
      </c>
      <c r="D62" s="29">
        <v>128</v>
      </c>
    </row>
    <row r="63" spans="1:4" x14ac:dyDescent="0.25">
      <c r="A63" s="16" t="s">
        <v>1024</v>
      </c>
      <c r="B63" s="38">
        <v>1.5771297313860397</v>
      </c>
      <c r="C63" s="38">
        <v>80</v>
      </c>
      <c r="D63" s="35">
        <v>50.725059840000007</v>
      </c>
    </row>
    <row r="64" spans="1:4" x14ac:dyDescent="0.25">
      <c r="A64" s="16" t="s">
        <v>1236</v>
      </c>
      <c r="B64" s="38">
        <v>1.5802469135802468</v>
      </c>
      <c r="C64" s="38">
        <v>256</v>
      </c>
      <c r="D64" s="35">
        <v>162</v>
      </c>
    </row>
    <row r="65" spans="1:4" x14ac:dyDescent="0.25">
      <c r="A65" s="16" t="s">
        <v>1045</v>
      </c>
      <c r="B65" s="38">
        <v>1.5873015873015872</v>
      </c>
      <c r="C65" s="38">
        <v>100</v>
      </c>
      <c r="D65" s="44">
        <v>63</v>
      </c>
    </row>
    <row r="66" spans="1:4" x14ac:dyDescent="0.25">
      <c r="A66" s="16" t="s">
        <v>1002</v>
      </c>
      <c r="B66" s="38">
        <v>1.6</v>
      </c>
      <c r="C66" s="38">
        <v>40</v>
      </c>
      <c r="D66" s="35">
        <v>25</v>
      </c>
    </row>
    <row r="67" spans="1:4" x14ac:dyDescent="0.25">
      <c r="A67" s="16" t="s">
        <v>1071</v>
      </c>
      <c r="B67" s="38">
        <v>1.6045580745405794</v>
      </c>
      <c r="C67" s="38">
        <v>120</v>
      </c>
      <c r="D67" s="57">
        <v>74.786947200000014</v>
      </c>
    </row>
    <row r="68" spans="1:4" x14ac:dyDescent="0.25">
      <c r="A68" s="16" t="s">
        <v>1136</v>
      </c>
      <c r="B68" s="38">
        <v>1.6055433496704412</v>
      </c>
      <c r="C68" s="38">
        <v>190</v>
      </c>
      <c r="D68" s="35">
        <v>118.33999999999999</v>
      </c>
    </row>
    <row r="69" spans="1:4" x14ac:dyDescent="0.25">
      <c r="A69" s="16" t="s">
        <v>1213</v>
      </c>
      <c r="B69" s="38">
        <v>1.6134453781512605</v>
      </c>
      <c r="C69" s="38">
        <v>240</v>
      </c>
      <c r="D69" s="35">
        <v>148.75</v>
      </c>
    </row>
    <row r="70" spans="1:4" x14ac:dyDescent="0.25">
      <c r="A70" s="16" t="s">
        <v>1096</v>
      </c>
      <c r="B70" s="38">
        <v>1.6379863677601751</v>
      </c>
      <c r="C70" s="38">
        <v>140</v>
      </c>
      <c r="D70" s="44">
        <v>85.470796800000002</v>
      </c>
    </row>
    <row r="71" spans="1:4" x14ac:dyDescent="0.25">
      <c r="A71" s="16" t="s">
        <v>1218</v>
      </c>
      <c r="B71" s="38">
        <v>1.6402405686167303</v>
      </c>
      <c r="C71" s="38">
        <v>240</v>
      </c>
      <c r="D71" s="35">
        <v>146.32000000000002</v>
      </c>
    </row>
    <row r="72" spans="1:4" x14ac:dyDescent="0.25">
      <c r="A72" s="16" t="s">
        <v>1070</v>
      </c>
      <c r="B72" s="38">
        <v>1.6666666666666667</v>
      </c>
      <c r="C72" s="38">
        <v>120</v>
      </c>
      <c r="D72" s="29">
        <v>72</v>
      </c>
    </row>
    <row r="73" spans="1:4" x14ac:dyDescent="0.25">
      <c r="A73" s="16" t="s">
        <v>1113</v>
      </c>
      <c r="B73" s="38">
        <v>1.6666666666666667</v>
      </c>
      <c r="C73" s="38">
        <v>200</v>
      </c>
      <c r="D73" s="44">
        <v>120</v>
      </c>
    </row>
    <row r="74" spans="1:4" x14ac:dyDescent="0.25">
      <c r="A74" s="16" t="s">
        <v>1219</v>
      </c>
      <c r="B74" s="38">
        <v>1.6783216783216783</v>
      </c>
      <c r="C74" s="38">
        <v>240</v>
      </c>
      <c r="D74" s="35">
        <v>143</v>
      </c>
    </row>
    <row r="75" spans="1:4" x14ac:dyDescent="0.25">
      <c r="A75" s="16" t="s">
        <v>1221</v>
      </c>
      <c r="B75" s="38">
        <v>1.6783216783216783</v>
      </c>
      <c r="C75" s="38">
        <v>240</v>
      </c>
      <c r="D75" s="35">
        <v>143</v>
      </c>
    </row>
    <row r="76" spans="1:4" x14ac:dyDescent="0.25">
      <c r="A76" s="16" t="s">
        <v>1005</v>
      </c>
      <c r="B76" s="38">
        <v>1.7012063099288588</v>
      </c>
      <c r="C76" s="38">
        <v>55</v>
      </c>
      <c r="D76" s="35">
        <v>32.33</v>
      </c>
    </row>
    <row r="77" spans="1:4" x14ac:dyDescent="0.25">
      <c r="A77" s="16" t="s">
        <v>1126</v>
      </c>
      <c r="B77" s="38">
        <v>1.7012227538543327</v>
      </c>
      <c r="C77" s="38">
        <v>160</v>
      </c>
      <c r="D77" s="35">
        <v>94.05</v>
      </c>
    </row>
    <row r="78" spans="1:4" x14ac:dyDescent="0.25">
      <c r="A78" s="16" t="s">
        <v>1032</v>
      </c>
      <c r="B78" s="38">
        <v>1.7099857685408419</v>
      </c>
      <c r="C78" s="38">
        <v>95</v>
      </c>
      <c r="D78" s="29">
        <v>55.556017920000009</v>
      </c>
    </row>
    <row r="79" spans="1:4" x14ac:dyDescent="0.25">
      <c r="A79" s="16" t="s">
        <v>1270</v>
      </c>
      <c r="B79" s="38">
        <v>1.7174900600262777</v>
      </c>
      <c r="C79" s="38">
        <v>400</v>
      </c>
      <c r="D79" s="29">
        <v>232.898</v>
      </c>
    </row>
    <row r="80" spans="1:4" x14ac:dyDescent="0.25">
      <c r="A80" s="16" t="s">
        <v>1048</v>
      </c>
      <c r="B80" s="38">
        <v>1.7246335153779822</v>
      </c>
      <c r="C80" s="38">
        <v>120</v>
      </c>
      <c r="D80" s="35">
        <v>69.58</v>
      </c>
    </row>
    <row r="81" spans="1:4" x14ac:dyDescent="0.25">
      <c r="A81" s="16" t="s">
        <v>1102</v>
      </c>
      <c r="B81" s="38">
        <v>1.7412935323383083</v>
      </c>
      <c r="C81" s="38">
        <v>140</v>
      </c>
      <c r="D81" s="44">
        <v>80.400000000000006</v>
      </c>
    </row>
    <row r="82" spans="1:4" x14ac:dyDescent="0.25">
      <c r="A82" s="16" t="s">
        <v>1021</v>
      </c>
      <c r="B82" s="38">
        <v>1.7524644030668124</v>
      </c>
      <c r="C82" s="38">
        <v>80</v>
      </c>
      <c r="D82" s="44">
        <v>45.650000000000006</v>
      </c>
    </row>
    <row r="83" spans="1:4" x14ac:dyDescent="0.25">
      <c r="A83" s="16" t="s">
        <v>1165</v>
      </c>
      <c r="B83" s="38">
        <v>1.7939850694516204</v>
      </c>
      <c r="C83" s="38">
        <v>200</v>
      </c>
      <c r="D83" s="35">
        <v>111.483648</v>
      </c>
    </row>
    <row r="84" spans="1:4" x14ac:dyDescent="0.25">
      <c r="A84" s="16" t="s">
        <v>1054</v>
      </c>
      <c r="B84" s="38">
        <v>1.8055555555555556</v>
      </c>
      <c r="C84" s="38">
        <v>130</v>
      </c>
      <c r="D84" s="35">
        <v>72</v>
      </c>
    </row>
    <row r="85" spans="1:4" x14ac:dyDescent="0.25">
      <c r="A85" s="16" t="s">
        <v>1220</v>
      </c>
      <c r="B85" s="38">
        <v>1.8181818181818181</v>
      </c>
      <c r="C85" s="38">
        <v>240</v>
      </c>
      <c r="D85" s="35">
        <v>132</v>
      </c>
    </row>
    <row r="86" spans="1:4" x14ac:dyDescent="0.25">
      <c r="A86" s="16" t="s">
        <v>1222</v>
      </c>
      <c r="B86" s="38">
        <v>1.8181818181818181</v>
      </c>
      <c r="C86" s="38">
        <v>240</v>
      </c>
      <c r="D86" s="35">
        <v>132</v>
      </c>
    </row>
    <row r="87" spans="1:4" x14ac:dyDescent="0.25">
      <c r="A87" s="16" t="s">
        <v>1191</v>
      </c>
      <c r="B87" s="38">
        <v>1.8421052631578947</v>
      </c>
      <c r="C87" s="38">
        <v>210</v>
      </c>
      <c r="D87" s="35">
        <v>114</v>
      </c>
    </row>
    <row r="88" spans="1:4" x14ac:dyDescent="0.25">
      <c r="A88" s="16" t="s">
        <v>1030</v>
      </c>
      <c r="B88" s="38">
        <v>1.8442622950819674</v>
      </c>
      <c r="C88" s="38">
        <v>90</v>
      </c>
      <c r="D88" s="35">
        <v>48.8</v>
      </c>
    </row>
    <row r="89" spans="1:4" x14ac:dyDescent="0.25">
      <c r="A89" s="16" t="s">
        <v>1095</v>
      </c>
      <c r="B89" s="38">
        <v>1.8584893136864464</v>
      </c>
      <c r="C89" s="38">
        <v>140</v>
      </c>
      <c r="D89" s="44">
        <v>75.33</v>
      </c>
    </row>
    <row r="90" spans="1:4" x14ac:dyDescent="0.25">
      <c r="A90" s="16" t="s">
        <v>1173</v>
      </c>
      <c r="B90" s="38">
        <v>1.8705574261129818</v>
      </c>
      <c r="C90" s="38">
        <v>200</v>
      </c>
      <c r="D90" s="29">
        <v>106.91999999999999</v>
      </c>
    </row>
    <row r="91" spans="1:4" x14ac:dyDescent="0.25">
      <c r="A91" s="16" t="s">
        <v>1104</v>
      </c>
      <c r="B91" s="38">
        <v>1.8901209677419351</v>
      </c>
      <c r="C91" s="38">
        <v>150</v>
      </c>
      <c r="D91" s="35">
        <v>79.360000000000014</v>
      </c>
    </row>
    <row r="92" spans="1:4" x14ac:dyDescent="0.25">
      <c r="A92" s="16" t="s">
        <v>1217</v>
      </c>
      <c r="B92" s="38">
        <v>1.8938721399571512</v>
      </c>
      <c r="C92" s="38">
        <v>240</v>
      </c>
      <c r="D92" s="27">
        <v>126.72449999999999</v>
      </c>
    </row>
    <row r="93" spans="1:4" x14ac:dyDescent="0.25">
      <c r="A93" s="16" t="s">
        <v>1171</v>
      </c>
      <c r="B93" s="38">
        <v>1.9047619047619047</v>
      </c>
      <c r="C93" s="38">
        <v>200</v>
      </c>
      <c r="D93" s="35">
        <v>105</v>
      </c>
    </row>
    <row r="94" spans="1:4" x14ac:dyDescent="0.25">
      <c r="A94" s="16" t="s">
        <v>1023</v>
      </c>
      <c r="B94" s="38">
        <v>1.9135840740817285</v>
      </c>
      <c r="C94" s="38">
        <v>80</v>
      </c>
      <c r="D94" s="29">
        <v>41.806367999999999</v>
      </c>
    </row>
    <row r="95" spans="1:4" x14ac:dyDescent="0.25">
      <c r="A95" s="16" t="s">
        <v>1153</v>
      </c>
      <c r="B95" s="38">
        <v>1.92</v>
      </c>
      <c r="C95" s="38">
        <v>192</v>
      </c>
      <c r="D95" s="29">
        <v>100</v>
      </c>
    </row>
    <row r="96" spans="1:4" x14ac:dyDescent="0.25">
      <c r="A96" s="16" t="s">
        <v>1200</v>
      </c>
      <c r="B96" s="38">
        <v>1.9230769230769231</v>
      </c>
      <c r="C96" s="38">
        <v>250</v>
      </c>
      <c r="D96" s="44">
        <v>130</v>
      </c>
    </row>
    <row r="97" spans="1:4" x14ac:dyDescent="0.25">
      <c r="A97" s="16" t="s">
        <v>1216</v>
      </c>
      <c r="B97" s="38">
        <v>1.9372101751964454</v>
      </c>
      <c r="C97" s="38">
        <v>240</v>
      </c>
      <c r="D97" s="29">
        <v>123.88949999999998</v>
      </c>
    </row>
    <row r="98" spans="1:4" x14ac:dyDescent="0.25">
      <c r="A98" s="16" t="s">
        <v>1128</v>
      </c>
      <c r="B98" s="38">
        <v>1.9536019536019538</v>
      </c>
      <c r="C98" s="38">
        <v>160</v>
      </c>
      <c r="D98" s="29">
        <v>81.899999999999991</v>
      </c>
    </row>
    <row r="99" spans="1:4" x14ac:dyDescent="0.25">
      <c r="A99" s="16" t="s">
        <v>1146</v>
      </c>
      <c r="B99" s="38">
        <v>1.9736842105263159</v>
      </c>
      <c r="C99" s="38">
        <v>180</v>
      </c>
      <c r="D99" s="35">
        <v>91.199999999999989</v>
      </c>
    </row>
    <row r="100" spans="1:4" x14ac:dyDescent="0.25">
      <c r="A100" s="16" t="s">
        <v>1122</v>
      </c>
      <c r="B100" s="38">
        <v>1.9753086419753085</v>
      </c>
      <c r="C100" s="38">
        <v>160</v>
      </c>
      <c r="D100" s="29">
        <v>81</v>
      </c>
    </row>
    <row r="101" spans="1:4" x14ac:dyDescent="0.25">
      <c r="A101" s="16" t="s">
        <v>1008</v>
      </c>
      <c r="B101" s="38">
        <v>1.9765970904490828</v>
      </c>
      <c r="C101" s="38">
        <v>70</v>
      </c>
      <c r="D101" s="35">
        <v>35.414400000000001</v>
      </c>
    </row>
    <row r="102" spans="1:4" x14ac:dyDescent="0.25">
      <c r="A102" s="16" t="s">
        <v>1195</v>
      </c>
      <c r="B102" s="38">
        <v>1.9874861980125136</v>
      </c>
      <c r="C102" s="38">
        <v>216</v>
      </c>
      <c r="D102" s="35">
        <v>108.68</v>
      </c>
    </row>
    <row r="103" spans="1:4" x14ac:dyDescent="0.25">
      <c r="A103" s="16" t="s">
        <v>1052</v>
      </c>
      <c r="B103" s="38">
        <v>1.9891161568774629</v>
      </c>
      <c r="C103" s="38">
        <v>106</v>
      </c>
      <c r="D103" s="35">
        <v>53.29</v>
      </c>
    </row>
    <row r="104" spans="1:4" x14ac:dyDescent="0.25">
      <c r="A104" s="16" t="s">
        <v>1006</v>
      </c>
      <c r="B104" s="38">
        <v>2.0491803278688527</v>
      </c>
      <c r="C104" s="38">
        <v>65</v>
      </c>
      <c r="D104" s="35">
        <v>31.72</v>
      </c>
    </row>
    <row r="105" spans="1:4" x14ac:dyDescent="0.25">
      <c r="A105" s="16" t="s">
        <v>1088</v>
      </c>
      <c r="B105" s="38">
        <v>2.0625</v>
      </c>
      <c r="C105" s="38">
        <v>132</v>
      </c>
      <c r="D105" s="29">
        <v>64</v>
      </c>
    </row>
    <row r="106" spans="1:4" x14ac:dyDescent="0.25">
      <c r="A106" s="16" t="s">
        <v>1290</v>
      </c>
      <c r="B106" s="38">
        <v>2.0833333333333335</v>
      </c>
      <c r="C106" s="38">
        <v>420</v>
      </c>
      <c r="D106" s="35">
        <v>201.6</v>
      </c>
    </row>
    <row r="107" spans="1:4" x14ac:dyDescent="0.25">
      <c r="A107" s="16" t="s">
        <v>1013</v>
      </c>
      <c r="B107" s="38">
        <v>2.0915032679738563</v>
      </c>
      <c r="C107" s="38">
        <v>80</v>
      </c>
      <c r="D107" s="29">
        <v>38.25</v>
      </c>
    </row>
    <row r="108" spans="1:4" x14ac:dyDescent="0.25">
      <c r="A108" s="16" t="s">
        <v>1086</v>
      </c>
      <c r="B108" s="38">
        <v>2.1266084409912822</v>
      </c>
      <c r="C108" s="38">
        <v>130</v>
      </c>
      <c r="D108" s="35">
        <v>61.130200320000007</v>
      </c>
    </row>
    <row r="109" spans="1:4" x14ac:dyDescent="0.25">
      <c r="A109" s="16" t="s">
        <v>1069</v>
      </c>
      <c r="B109" s="38">
        <v>2.1390374331550803</v>
      </c>
      <c r="C109" s="38">
        <v>120</v>
      </c>
      <c r="D109" s="29">
        <v>56.099999999999994</v>
      </c>
    </row>
    <row r="110" spans="1:4" x14ac:dyDescent="0.25">
      <c r="A110" s="16" t="s">
        <v>1238</v>
      </c>
      <c r="B110" s="38">
        <v>2.1404682274247491</v>
      </c>
      <c r="C110" s="38">
        <v>320</v>
      </c>
      <c r="D110" s="35">
        <v>149.5</v>
      </c>
    </row>
    <row r="111" spans="1:4" x14ac:dyDescent="0.25">
      <c r="A111" s="16" t="s">
        <v>1133</v>
      </c>
      <c r="B111" s="38">
        <v>2.1428571428571428</v>
      </c>
      <c r="C111" s="38">
        <v>150</v>
      </c>
      <c r="D111" s="29">
        <v>70</v>
      </c>
    </row>
    <row r="112" spans="1:4" x14ac:dyDescent="0.25">
      <c r="A112" s="16" t="s">
        <v>1087</v>
      </c>
      <c r="B112" s="38">
        <v>2.1494751984212961</v>
      </c>
      <c r="C112" s="38">
        <v>130</v>
      </c>
      <c r="D112" s="44">
        <v>60.479879040000007</v>
      </c>
    </row>
    <row r="113" spans="1:4" x14ac:dyDescent="0.25">
      <c r="A113" s="16" t="s">
        <v>1084</v>
      </c>
      <c r="B113" s="38">
        <v>2.1527820833419442</v>
      </c>
      <c r="C113" s="38">
        <v>130</v>
      </c>
      <c r="D113" s="35">
        <v>60.386976000000004</v>
      </c>
    </row>
    <row r="114" spans="1:4" x14ac:dyDescent="0.25">
      <c r="A114" s="16" t="s">
        <v>1131</v>
      </c>
      <c r="B114" s="38">
        <v>2.1671826625386998</v>
      </c>
      <c r="C114" s="38">
        <v>175</v>
      </c>
      <c r="D114" s="29">
        <v>80.75</v>
      </c>
    </row>
    <row r="115" spans="1:4" x14ac:dyDescent="0.25">
      <c r="A115" s="16" t="s">
        <v>1138</v>
      </c>
      <c r="B115" s="38">
        <v>2.1818181818181817</v>
      </c>
      <c r="C115" s="38">
        <v>168</v>
      </c>
      <c r="D115" s="35">
        <v>77</v>
      </c>
    </row>
    <row r="116" spans="1:4" x14ac:dyDescent="0.25">
      <c r="A116" s="16" t="s">
        <v>1139</v>
      </c>
      <c r="B116" s="38">
        <v>2.1818181818181817</v>
      </c>
      <c r="C116" s="38">
        <v>168</v>
      </c>
      <c r="D116" s="35">
        <v>77</v>
      </c>
    </row>
    <row r="117" spans="1:4" x14ac:dyDescent="0.25">
      <c r="A117" s="16" t="s">
        <v>1162</v>
      </c>
      <c r="B117" s="38">
        <v>2.1854787081392524</v>
      </c>
      <c r="C117" s="38">
        <v>198</v>
      </c>
      <c r="D117" s="29">
        <v>90.597999999999999</v>
      </c>
    </row>
    <row r="118" spans="1:4" x14ac:dyDescent="0.25">
      <c r="A118" s="16" t="s">
        <v>1257</v>
      </c>
      <c r="B118" s="38">
        <v>2.1870286576168931</v>
      </c>
      <c r="C118" s="38">
        <v>290</v>
      </c>
      <c r="D118" s="35">
        <v>132.6</v>
      </c>
    </row>
    <row r="119" spans="1:4" x14ac:dyDescent="0.25">
      <c r="A119" s="16" t="s">
        <v>1193</v>
      </c>
      <c r="B119" s="38">
        <v>2.1889155747423463</v>
      </c>
      <c r="C119" s="38">
        <v>216</v>
      </c>
      <c r="D119" s="29">
        <v>98.679000000000002</v>
      </c>
    </row>
    <row r="120" spans="1:4" x14ac:dyDescent="0.25">
      <c r="A120" s="16" t="s">
        <v>1073</v>
      </c>
      <c r="B120" s="38">
        <v>2.2222222222222223</v>
      </c>
      <c r="C120" s="38">
        <v>120</v>
      </c>
      <c r="D120" s="29">
        <v>54</v>
      </c>
    </row>
    <row r="121" spans="1:4" x14ac:dyDescent="0.25">
      <c r="A121" s="16" t="s">
        <v>1196</v>
      </c>
      <c r="B121" s="38">
        <v>2.2222222222222223</v>
      </c>
      <c r="C121" s="38">
        <v>216</v>
      </c>
      <c r="D121" s="35">
        <v>97.2</v>
      </c>
    </row>
    <row r="122" spans="1:4" x14ac:dyDescent="0.25">
      <c r="A122" s="16" t="s">
        <v>1197</v>
      </c>
      <c r="B122" s="38">
        <v>2.2222222222222223</v>
      </c>
      <c r="C122" s="38">
        <v>216</v>
      </c>
      <c r="D122" s="35">
        <v>97.2</v>
      </c>
    </row>
    <row r="123" spans="1:4" x14ac:dyDescent="0.25">
      <c r="A123" s="16" t="s">
        <v>1230</v>
      </c>
      <c r="B123" s="38">
        <v>2.2281639928698755</v>
      </c>
      <c r="C123" s="38">
        <v>250</v>
      </c>
      <c r="D123" s="44">
        <v>112.19999999999999</v>
      </c>
    </row>
    <row r="124" spans="1:4" x14ac:dyDescent="0.25">
      <c r="A124" s="16" t="s">
        <v>1016</v>
      </c>
      <c r="B124" s="38">
        <v>2.2377622377622379</v>
      </c>
      <c r="C124" s="38">
        <v>80</v>
      </c>
      <c r="D124" s="29">
        <v>35.75</v>
      </c>
    </row>
    <row r="125" spans="1:4" x14ac:dyDescent="0.25">
      <c r="A125" s="16" t="s">
        <v>1097</v>
      </c>
      <c r="B125" s="38">
        <v>2.2435897435897432</v>
      </c>
      <c r="C125" s="38">
        <v>140</v>
      </c>
      <c r="D125" s="44">
        <v>62.400000000000006</v>
      </c>
    </row>
    <row r="126" spans="1:4" x14ac:dyDescent="0.25">
      <c r="A126" s="16" t="s">
        <v>1269</v>
      </c>
      <c r="B126" s="38">
        <v>2.2526835092303705</v>
      </c>
      <c r="C126" s="38">
        <v>400</v>
      </c>
      <c r="D126" s="29">
        <v>177.566</v>
      </c>
    </row>
    <row r="127" spans="1:4" x14ac:dyDescent="0.25">
      <c r="A127" s="16" t="s">
        <v>1092</v>
      </c>
      <c r="B127" s="38">
        <v>2.2666666666666666</v>
      </c>
      <c r="C127" s="38">
        <v>136</v>
      </c>
      <c r="D127" s="35">
        <v>60</v>
      </c>
    </row>
    <row r="128" spans="1:4" x14ac:dyDescent="0.25">
      <c r="A128" s="16" t="s">
        <v>1278</v>
      </c>
      <c r="B128" s="38">
        <v>2.2988505747126435</v>
      </c>
      <c r="C128" s="38">
        <v>400</v>
      </c>
      <c r="D128" s="35">
        <v>174</v>
      </c>
    </row>
    <row r="129" spans="1:4" x14ac:dyDescent="0.25">
      <c r="A129" s="16" t="s">
        <v>1085</v>
      </c>
      <c r="B129" s="38">
        <v>2.3033882373205992</v>
      </c>
      <c r="C129" s="38">
        <v>130</v>
      </c>
      <c r="D129" s="35">
        <v>56.438596799999999</v>
      </c>
    </row>
    <row r="130" spans="1:4" x14ac:dyDescent="0.25">
      <c r="A130" s="16" t="s">
        <v>1289</v>
      </c>
      <c r="B130" s="38">
        <v>2.3111111111111109</v>
      </c>
      <c r="C130" s="38">
        <v>416</v>
      </c>
      <c r="D130" s="29">
        <v>180</v>
      </c>
    </row>
    <row r="131" spans="1:4" x14ac:dyDescent="0.25">
      <c r="A131" s="16" t="s">
        <v>1285</v>
      </c>
      <c r="B131" s="38">
        <v>2.3391812865497075</v>
      </c>
      <c r="C131" s="38">
        <v>400</v>
      </c>
      <c r="D131" s="35">
        <v>171</v>
      </c>
    </row>
    <row r="132" spans="1:4" x14ac:dyDescent="0.25">
      <c r="A132" s="16" t="s">
        <v>1025</v>
      </c>
      <c r="B132" s="38">
        <v>2.34375</v>
      </c>
      <c r="C132" s="38">
        <v>75</v>
      </c>
      <c r="D132" s="29">
        <v>32</v>
      </c>
    </row>
    <row r="133" spans="1:4" x14ac:dyDescent="0.25">
      <c r="A133" s="16" t="s">
        <v>1141</v>
      </c>
      <c r="B133" s="38">
        <v>2.3529411764705883</v>
      </c>
      <c r="C133" s="38">
        <v>170</v>
      </c>
      <c r="D133" s="29">
        <v>72.25</v>
      </c>
    </row>
    <row r="134" spans="1:4" x14ac:dyDescent="0.25">
      <c r="A134" s="16" t="s">
        <v>1259</v>
      </c>
      <c r="B134" s="38">
        <v>2.3809523809523809</v>
      </c>
      <c r="C134" s="38">
        <v>300</v>
      </c>
      <c r="D134" s="44">
        <v>126</v>
      </c>
    </row>
    <row r="135" spans="1:4" x14ac:dyDescent="0.25">
      <c r="A135" s="16" t="s">
        <v>1163</v>
      </c>
      <c r="B135" s="38">
        <v>2.4235006119951041</v>
      </c>
      <c r="C135" s="38">
        <v>198</v>
      </c>
      <c r="D135" s="29">
        <v>81.7</v>
      </c>
    </row>
    <row r="136" spans="1:4" x14ac:dyDescent="0.25">
      <c r="A136" s="16" t="s">
        <v>1125</v>
      </c>
      <c r="B136" s="38">
        <v>2.4242424242424243</v>
      </c>
      <c r="C136" s="38">
        <v>160</v>
      </c>
      <c r="D136" s="29">
        <v>66</v>
      </c>
    </row>
    <row r="137" spans="1:4" x14ac:dyDescent="0.25">
      <c r="A137" s="16" t="s">
        <v>1098</v>
      </c>
      <c r="B137" s="38">
        <v>2.4496509247432243</v>
      </c>
      <c r="C137" s="38">
        <v>140</v>
      </c>
      <c r="D137" s="35">
        <v>57.150999999999996</v>
      </c>
    </row>
    <row r="138" spans="1:4" x14ac:dyDescent="0.25">
      <c r="A138" s="16" t="s">
        <v>1159</v>
      </c>
      <c r="B138" s="38">
        <v>2.4593218233759782</v>
      </c>
      <c r="C138" s="38">
        <v>198</v>
      </c>
      <c r="D138" s="29">
        <v>80.510000000000005</v>
      </c>
    </row>
    <row r="139" spans="1:4" x14ac:dyDescent="0.25">
      <c r="A139" s="16" t="s">
        <v>1281</v>
      </c>
      <c r="B139" s="38">
        <v>2.4614374794880209</v>
      </c>
      <c r="C139" s="38">
        <v>450</v>
      </c>
      <c r="D139" s="35">
        <v>182.82</v>
      </c>
    </row>
    <row r="140" spans="1:4" x14ac:dyDescent="0.25">
      <c r="A140" s="16" t="s">
        <v>1101</v>
      </c>
      <c r="B140" s="38">
        <v>2.4630541871921179</v>
      </c>
      <c r="C140" s="38">
        <v>140</v>
      </c>
      <c r="D140" s="35">
        <v>56.84</v>
      </c>
    </row>
    <row r="141" spans="1:4" x14ac:dyDescent="0.25">
      <c r="A141" s="16" t="s">
        <v>1286</v>
      </c>
      <c r="B141" s="38">
        <v>2.4691358024691357</v>
      </c>
      <c r="C141" s="38">
        <v>400</v>
      </c>
      <c r="D141" s="35">
        <v>162</v>
      </c>
    </row>
    <row r="142" spans="1:4" x14ac:dyDescent="0.25">
      <c r="A142" s="16" t="s">
        <v>1103</v>
      </c>
      <c r="B142" s="38">
        <v>2.4719609006412973</v>
      </c>
      <c r="C142" s="38">
        <v>175</v>
      </c>
      <c r="D142" s="29">
        <v>70.793999999999997</v>
      </c>
    </row>
    <row r="143" spans="1:4" x14ac:dyDescent="0.25">
      <c r="A143" s="16" t="s">
        <v>1280</v>
      </c>
      <c r="B143" s="38">
        <v>2.5</v>
      </c>
      <c r="C143" s="38">
        <v>360</v>
      </c>
      <c r="D143" s="29">
        <v>144</v>
      </c>
    </row>
    <row r="144" spans="1:4" x14ac:dyDescent="0.25">
      <c r="A144" s="16" t="s">
        <v>1297</v>
      </c>
      <c r="B144" s="38">
        <v>2.5</v>
      </c>
      <c r="C144" s="38">
        <v>500</v>
      </c>
      <c r="D144" s="35">
        <v>200</v>
      </c>
    </row>
    <row r="145" spans="1:4" x14ac:dyDescent="0.25">
      <c r="A145" s="16" t="s">
        <v>1082</v>
      </c>
      <c r="B145" s="38">
        <v>2.5098039215686274</v>
      </c>
      <c r="C145" s="38">
        <v>128</v>
      </c>
      <c r="D145" s="35">
        <v>51</v>
      </c>
    </row>
    <row r="146" spans="1:4" x14ac:dyDescent="0.25">
      <c r="A146" s="16" t="s">
        <v>1124</v>
      </c>
      <c r="B146" s="38">
        <v>2.5098039215686274</v>
      </c>
      <c r="C146" s="38">
        <v>160</v>
      </c>
      <c r="D146" s="35">
        <v>63.75</v>
      </c>
    </row>
    <row r="147" spans="1:4" x14ac:dyDescent="0.25">
      <c r="A147" s="16" t="s">
        <v>1091</v>
      </c>
      <c r="B147" s="38">
        <v>2.5185185185185186</v>
      </c>
      <c r="C147" s="38">
        <v>136</v>
      </c>
      <c r="D147" s="35">
        <v>54</v>
      </c>
    </row>
    <row r="148" spans="1:4" x14ac:dyDescent="0.25">
      <c r="A148" s="16" t="s">
        <v>1134</v>
      </c>
      <c r="B148" s="38">
        <v>2.5454545454545454</v>
      </c>
      <c r="C148" s="38">
        <v>175</v>
      </c>
      <c r="D148" s="29">
        <v>68.75</v>
      </c>
    </row>
    <row r="149" spans="1:4" x14ac:dyDescent="0.25">
      <c r="A149" s="16" t="s">
        <v>1158</v>
      </c>
      <c r="B149" s="38">
        <v>2.5515463917525776</v>
      </c>
      <c r="C149" s="38">
        <v>198</v>
      </c>
      <c r="D149" s="29">
        <v>77.599999999999994</v>
      </c>
    </row>
    <row r="150" spans="1:4" x14ac:dyDescent="0.25">
      <c r="A150" s="16" t="s">
        <v>1109</v>
      </c>
      <c r="B150" s="38">
        <v>2.5641025641025643</v>
      </c>
      <c r="C150" s="38">
        <v>150</v>
      </c>
      <c r="D150" s="29">
        <v>58.5</v>
      </c>
    </row>
    <row r="151" spans="1:4" x14ac:dyDescent="0.25">
      <c r="A151" s="16" t="s">
        <v>1194</v>
      </c>
      <c r="B151" s="38">
        <v>2.5714285714285716</v>
      </c>
      <c r="C151" s="38">
        <v>216</v>
      </c>
      <c r="D151" s="44">
        <v>84</v>
      </c>
    </row>
    <row r="152" spans="1:4" x14ac:dyDescent="0.25">
      <c r="A152" s="16" t="s">
        <v>1275</v>
      </c>
      <c r="B152" s="38">
        <v>2.5846153846153848</v>
      </c>
      <c r="C152" s="38">
        <v>336</v>
      </c>
      <c r="D152" s="35">
        <v>130</v>
      </c>
    </row>
    <row r="153" spans="1:4" x14ac:dyDescent="0.25">
      <c r="A153" s="16" t="s">
        <v>1276</v>
      </c>
      <c r="B153" s="38">
        <v>2.5846153846153848</v>
      </c>
      <c r="C153" s="38">
        <v>336</v>
      </c>
      <c r="D153" s="35">
        <v>130</v>
      </c>
    </row>
    <row r="154" spans="1:4" x14ac:dyDescent="0.25">
      <c r="A154" s="16" t="s">
        <v>1170</v>
      </c>
      <c r="B154" s="38">
        <v>2.5974025974025974</v>
      </c>
      <c r="C154" s="38">
        <v>200</v>
      </c>
      <c r="D154" s="44">
        <v>77</v>
      </c>
    </row>
    <row r="155" spans="1:4" x14ac:dyDescent="0.25">
      <c r="A155" s="16" t="s">
        <v>1273</v>
      </c>
      <c r="B155" s="38">
        <v>2.6347305389221556</v>
      </c>
      <c r="C155" s="38">
        <v>330</v>
      </c>
      <c r="D155" s="29">
        <v>125.25</v>
      </c>
    </row>
    <row r="156" spans="1:4" x14ac:dyDescent="0.25">
      <c r="A156" s="16" t="s">
        <v>1075</v>
      </c>
      <c r="B156" s="38">
        <v>2.6530612244897958</v>
      </c>
      <c r="C156" s="38">
        <v>130</v>
      </c>
      <c r="D156" s="35">
        <v>49</v>
      </c>
    </row>
    <row r="157" spans="1:4" x14ac:dyDescent="0.25">
      <c r="A157" s="16" t="s">
        <v>1051</v>
      </c>
      <c r="B157" s="38">
        <v>2.6666666666666665</v>
      </c>
      <c r="C157" s="38">
        <v>160</v>
      </c>
      <c r="D157" s="35">
        <v>60</v>
      </c>
    </row>
    <row r="158" spans="1:4" x14ac:dyDescent="0.25">
      <c r="A158" s="16" t="s">
        <v>1180</v>
      </c>
      <c r="B158" s="38">
        <v>2.6666666666666665</v>
      </c>
      <c r="C158" s="38">
        <v>200</v>
      </c>
      <c r="D158" s="35">
        <v>75</v>
      </c>
    </row>
    <row r="159" spans="1:4" x14ac:dyDescent="0.25">
      <c r="A159" s="16" t="s">
        <v>1053</v>
      </c>
      <c r="B159" s="38">
        <v>2.7404479578392618</v>
      </c>
      <c r="C159" s="38">
        <v>104</v>
      </c>
      <c r="D159" s="35">
        <v>37.950000000000003</v>
      </c>
    </row>
    <row r="160" spans="1:4" x14ac:dyDescent="0.25">
      <c r="A160" s="16" t="s">
        <v>1036</v>
      </c>
      <c r="B160" s="38">
        <v>2.75000275000275</v>
      </c>
      <c r="C160" s="38">
        <v>100</v>
      </c>
      <c r="D160" s="35">
        <v>36.363599999999998</v>
      </c>
    </row>
    <row r="161" spans="1:4" x14ac:dyDescent="0.25">
      <c r="A161" s="16" t="s">
        <v>1176</v>
      </c>
      <c r="B161" s="38">
        <v>2.7586206896551726</v>
      </c>
      <c r="C161" s="38">
        <v>200</v>
      </c>
      <c r="D161" s="29">
        <v>72.5</v>
      </c>
    </row>
    <row r="162" spans="1:4" x14ac:dyDescent="0.25">
      <c r="A162" s="16" t="s">
        <v>1166</v>
      </c>
      <c r="B162" s="38">
        <v>2.7598388254125958</v>
      </c>
      <c r="C162" s="38">
        <v>200</v>
      </c>
      <c r="D162" s="35">
        <v>72.468000000000004</v>
      </c>
    </row>
    <row r="163" spans="1:4" x14ac:dyDescent="0.25">
      <c r="A163" s="16" t="s">
        <v>1145</v>
      </c>
      <c r="B163" s="38">
        <v>2.7692307692307692</v>
      </c>
      <c r="C163" s="38">
        <v>180</v>
      </c>
      <c r="D163" s="35">
        <v>65</v>
      </c>
    </row>
    <row r="164" spans="1:4" x14ac:dyDescent="0.25">
      <c r="A164" s="16" t="s">
        <v>1049</v>
      </c>
      <c r="B164" s="38">
        <v>2.7705627705627704</v>
      </c>
      <c r="C164" s="38">
        <v>160</v>
      </c>
      <c r="D164" s="35">
        <v>57.75</v>
      </c>
    </row>
    <row r="165" spans="1:4" x14ac:dyDescent="0.25">
      <c r="A165" s="16" t="s">
        <v>1093</v>
      </c>
      <c r="B165" s="38">
        <v>2.7755102040816326</v>
      </c>
      <c r="C165" s="38">
        <v>136</v>
      </c>
      <c r="D165" s="35">
        <v>49</v>
      </c>
    </row>
    <row r="166" spans="1:4" x14ac:dyDescent="0.25">
      <c r="A166" s="16" t="s">
        <v>1035</v>
      </c>
      <c r="B166" s="38">
        <v>2.7777777777777777</v>
      </c>
      <c r="C166" s="38">
        <v>100</v>
      </c>
      <c r="D166" s="44">
        <v>36</v>
      </c>
    </row>
    <row r="167" spans="1:4" x14ac:dyDescent="0.25">
      <c r="A167" s="16" t="s">
        <v>1100</v>
      </c>
      <c r="B167" s="38">
        <v>2.7777777777777777</v>
      </c>
      <c r="C167" s="38">
        <v>150</v>
      </c>
      <c r="D167" s="35">
        <v>54</v>
      </c>
    </row>
    <row r="168" spans="1:4" x14ac:dyDescent="0.25">
      <c r="A168" s="16" t="s">
        <v>1050</v>
      </c>
      <c r="B168" s="38">
        <v>2.8571428571428572</v>
      </c>
      <c r="C168" s="38">
        <v>160</v>
      </c>
      <c r="D168" s="35">
        <v>56</v>
      </c>
    </row>
    <row r="169" spans="1:4" x14ac:dyDescent="0.25">
      <c r="A169" s="16" t="s">
        <v>1215</v>
      </c>
      <c r="B169" s="38">
        <v>2.8666985188724325</v>
      </c>
      <c r="C169" s="38">
        <v>240</v>
      </c>
      <c r="D169" s="29">
        <v>83.719999999999985</v>
      </c>
    </row>
    <row r="170" spans="1:4" x14ac:dyDescent="0.25">
      <c r="A170" s="16" t="s">
        <v>1135</v>
      </c>
      <c r="B170" s="38">
        <v>2.8925619834710745</v>
      </c>
      <c r="C170" s="38">
        <v>175</v>
      </c>
      <c r="D170" s="29">
        <v>60.5</v>
      </c>
    </row>
    <row r="171" spans="1:4" x14ac:dyDescent="0.25">
      <c r="A171" s="16" t="s">
        <v>1167</v>
      </c>
      <c r="B171" s="38">
        <v>2.9090909090909092</v>
      </c>
      <c r="C171" s="38">
        <v>200</v>
      </c>
      <c r="D171" s="35">
        <v>68.75</v>
      </c>
    </row>
    <row r="172" spans="1:4" x14ac:dyDescent="0.25">
      <c r="A172" s="16" t="s">
        <v>1157</v>
      </c>
      <c r="B172" s="38">
        <v>2.9333333333333331</v>
      </c>
      <c r="C172" s="38">
        <v>198</v>
      </c>
      <c r="D172" s="29">
        <v>67.5</v>
      </c>
    </row>
    <row r="173" spans="1:4" x14ac:dyDescent="0.25">
      <c r="A173" s="16" t="s">
        <v>1198</v>
      </c>
      <c r="B173" s="38">
        <v>2.9333333333333331</v>
      </c>
      <c r="C173" s="38">
        <v>220</v>
      </c>
      <c r="D173" s="29">
        <v>75</v>
      </c>
    </row>
    <row r="174" spans="1:4" x14ac:dyDescent="0.25">
      <c r="A174" s="16" t="s">
        <v>1214</v>
      </c>
      <c r="B174" s="38">
        <v>2.9629629629629628</v>
      </c>
      <c r="C174" s="38">
        <v>240</v>
      </c>
      <c r="D174" s="44">
        <v>81</v>
      </c>
    </row>
    <row r="175" spans="1:4" x14ac:dyDescent="0.25">
      <c r="A175" s="16" t="s">
        <v>1295</v>
      </c>
      <c r="B175" s="38">
        <v>2.9629629629629628</v>
      </c>
      <c r="C175" s="38">
        <v>480</v>
      </c>
      <c r="D175" s="29">
        <v>162</v>
      </c>
    </row>
    <row r="176" spans="1:4" x14ac:dyDescent="0.25">
      <c r="A176" s="16" t="s">
        <v>1240</v>
      </c>
      <c r="B176" s="38">
        <v>2.9891304347826089</v>
      </c>
      <c r="C176" s="38">
        <v>275</v>
      </c>
      <c r="D176" s="29">
        <v>92</v>
      </c>
    </row>
    <row r="177" spans="1:4" x14ac:dyDescent="0.25">
      <c r="A177" s="16" t="s">
        <v>1305</v>
      </c>
      <c r="B177" s="38">
        <v>3.0303030303030303</v>
      </c>
      <c r="C177" s="38">
        <v>1000</v>
      </c>
      <c r="D177" s="29">
        <v>330</v>
      </c>
    </row>
    <row r="178" spans="1:4" x14ac:dyDescent="0.25">
      <c r="A178" s="16" t="s">
        <v>1261</v>
      </c>
      <c r="B178" s="38">
        <v>3.0545454545454542</v>
      </c>
      <c r="C178" s="38">
        <v>336</v>
      </c>
      <c r="D178" s="29">
        <v>110.00000000000001</v>
      </c>
    </row>
    <row r="179" spans="1:4" x14ac:dyDescent="0.25">
      <c r="A179" s="16" t="s">
        <v>1274</v>
      </c>
      <c r="B179" s="38">
        <v>3.0545454545454547</v>
      </c>
      <c r="C179" s="38">
        <v>336</v>
      </c>
      <c r="D179" s="35">
        <v>110</v>
      </c>
    </row>
    <row r="180" spans="1:4" x14ac:dyDescent="0.25">
      <c r="A180" s="16" t="s">
        <v>1204</v>
      </c>
      <c r="B180" s="38">
        <v>3.0555555555555554</v>
      </c>
      <c r="C180" s="38">
        <v>220</v>
      </c>
      <c r="D180" s="29">
        <v>72</v>
      </c>
    </row>
    <row r="181" spans="1:4" x14ac:dyDescent="0.25">
      <c r="A181" s="16" t="s">
        <v>1287</v>
      </c>
      <c r="B181" s="38">
        <v>3.0636925557645798</v>
      </c>
      <c r="C181" s="38">
        <v>456</v>
      </c>
      <c r="D181" s="29">
        <v>148.83999999999997</v>
      </c>
    </row>
    <row r="182" spans="1:4" x14ac:dyDescent="0.25">
      <c r="A182" s="16" t="s">
        <v>1155</v>
      </c>
      <c r="B182" s="38">
        <v>3.0707196029776673</v>
      </c>
      <c r="C182" s="38">
        <v>198</v>
      </c>
      <c r="D182" s="29">
        <v>64.48</v>
      </c>
    </row>
    <row r="183" spans="1:4" x14ac:dyDescent="0.25">
      <c r="A183" s="16" t="s">
        <v>1107</v>
      </c>
      <c r="B183" s="38">
        <v>3.096774193548387</v>
      </c>
      <c r="C183" s="38">
        <v>144</v>
      </c>
      <c r="D183" s="29">
        <v>46.5</v>
      </c>
    </row>
    <row r="184" spans="1:4" x14ac:dyDescent="0.25">
      <c r="A184" s="16" t="s">
        <v>1183</v>
      </c>
      <c r="B184" s="38">
        <v>3.12343828085957</v>
      </c>
      <c r="C184" s="38">
        <v>250</v>
      </c>
      <c r="D184" s="29">
        <v>80.040000000000006</v>
      </c>
    </row>
    <row r="185" spans="1:4" x14ac:dyDescent="0.25">
      <c r="A185" s="16" t="s">
        <v>1242</v>
      </c>
      <c r="B185" s="38">
        <v>3.1884057971014492</v>
      </c>
      <c r="C185" s="38">
        <v>275</v>
      </c>
      <c r="D185" s="29">
        <v>86.25</v>
      </c>
    </row>
    <row r="186" spans="1:4" x14ac:dyDescent="0.25">
      <c r="A186" s="16" t="s">
        <v>1014</v>
      </c>
      <c r="B186" s="38">
        <v>3.2532532532532525</v>
      </c>
      <c r="C186" s="38">
        <v>65</v>
      </c>
      <c r="D186" s="29">
        <v>19.980000000000004</v>
      </c>
    </row>
    <row r="187" spans="1:4" x14ac:dyDescent="0.25">
      <c r="A187" s="16" t="s">
        <v>1156</v>
      </c>
      <c r="B187" s="38">
        <v>3.2587228439763001</v>
      </c>
      <c r="C187" s="38">
        <v>198</v>
      </c>
      <c r="D187" s="29">
        <v>60.760000000000005</v>
      </c>
    </row>
    <row r="188" spans="1:4" x14ac:dyDescent="0.25">
      <c r="A188" s="16" t="s">
        <v>1203</v>
      </c>
      <c r="B188" s="38">
        <v>3.3333333333333335</v>
      </c>
      <c r="C188" s="38">
        <v>220</v>
      </c>
      <c r="D188" s="29">
        <v>66</v>
      </c>
    </row>
    <row r="189" spans="1:4" x14ac:dyDescent="0.25">
      <c r="A189" s="16" t="s">
        <v>1224</v>
      </c>
      <c r="B189" s="38">
        <v>3.3333333333333335</v>
      </c>
      <c r="C189" s="38">
        <v>300</v>
      </c>
      <c r="D189" s="35">
        <v>90</v>
      </c>
    </row>
    <row r="190" spans="1:4" x14ac:dyDescent="0.25">
      <c r="A190" s="16" t="s">
        <v>1117</v>
      </c>
      <c r="B190" s="38">
        <v>3.3777777777777778</v>
      </c>
      <c r="C190" s="38">
        <v>152</v>
      </c>
      <c r="D190" s="35">
        <v>45</v>
      </c>
    </row>
    <row r="191" spans="1:4" x14ac:dyDescent="0.25">
      <c r="A191" s="16" t="s">
        <v>1160</v>
      </c>
      <c r="B191" s="38">
        <v>3.3898305084745761</v>
      </c>
      <c r="C191" s="38">
        <v>198</v>
      </c>
      <c r="D191" s="29">
        <v>58.410000000000004</v>
      </c>
    </row>
    <row r="192" spans="1:4" x14ac:dyDescent="0.25">
      <c r="A192" s="16" t="s">
        <v>1303</v>
      </c>
      <c r="B192" s="38">
        <v>3.4090909090909087</v>
      </c>
      <c r="C192" s="38">
        <v>960</v>
      </c>
      <c r="D192" s="29">
        <v>281.60000000000002</v>
      </c>
    </row>
    <row r="193" spans="1:4" x14ac:dyDescent="0.25">
      <c r="A193" s="16" t="s">
        <v>1127</v>
      </c>
      <c r="B193" s="38">
        <v>3.4115138592750536</v>
      </c>
      <c r="C193" s="38">
        <v>160</v>
      </c>
      <c r="D193" s="35">
        <v>46.9</v>
      </c>
    </row>
    <row r="194" spans="1:4" x14ac:dyDescent="0.25">
      <c r="A194" s="16" t="s">
        <v>1300</v>
      </c>
      <c r="B194" s="38">
        <v>3.4115138592750536</v>
      </c>
      <c r="C194" s="38">
        <v>640</v>
      </c>
      <c r="D194" s="44">
        <v>187.6</v>
      </c>
    </row>
    <row r="195" spans="1:4" x14ac:dyDescent="0.25">
      <c r="A195" s="16" t="s">
        <v>1304</v>
      </c>
      <c r="B195" s="38">
        <v>3.4406070796268575</v>
      </c>
      <c r="C195" s="38">
        <v>895</v>
      </c>
      <c r="D195" s="44">
        <v>260.128512</v>
      </c>
    </row>
    <row r="196" spans="1:4" x14ac:dyDescent="0.25">
      <c r="A196" s="16" t="s">
        <v>1144</v>
      </c>
      <c r="B196" s="38">
        <v>3.4634414513468945</v>
      </c>
      <c r="C196" s="38">
        <v>315</v>
      </c>
      <c r="D196" s="44">
        <v>90.949999999999989</v>
      </c>
    </row>
    <row r="197" spans="1:4" x14ac:dyDescent="0.25">
      <c r="A197" s="16" t="s">
        <v>1021</v>
      </c>
      <c r="B197" s="38">
        <v>3.4883720930232558</v>
      </c>
      <c r="C197" s="38">
        <v>150</v>
      </c>
      <c r="D197" s="44">
        <v>43</v>
      </c>
    </row>
    <row r="198" spans="1:4" x14ac:dyDescent="0.25">
      <c r="A198" s="16" t="s">
        <v>1029</v>
      </c>
      <c r="B198" s="38">
        <v>3.5087719298245612</v>
      </c>
      <c r="C198" s="38">
        <v>100</v>
      </c>
      <c r="D198" s="29">
        <v>28.5</v>
      </c>
    </row>
    <row r="199" spans="1:4" x14ac:dyDescent="0.25">
      <c r="A199" s="16" t="s">
        <v>1182</v>
      </c>
      <c r="B199" s="38">
        <v>3.5285815102328861</v>
      </c>
      <c r="C199" s="38">
        <v>250</v>
      </c>
      <c r="D199" s="29">
        <v>70.850000000000009</v>
      </c>
    </row>
    <row r="200" spans="1:4" x14ac:dyDescent="0.25">
      <c r="A200" s="16" t="s">
        <v>1283</v>
      </c>
      <c r="B200" s="38">
        <v>3.5353535353535355</v>
      </c>
      <c r="C200" s="38">
        <v>420</v>
      </c>
      <c r="D200" s="35">
        <v>118.8</v>
      </c>
    </row>
    <row r="201" spans="1:4" x14ac:dyDescent="0.25">
      <c r="A201" s="16" t="s">
        <v>1164</v>
      </c>
      <c r="B201" s="38">
        <v>3.5357142857142856</v>
      </c>
      <c r="C201" s="38">
        <v>198</v>
      </c>
      <c r="D201" s="29">
        <v>56</v>
      </c>
    </row>
    <row r="202" spans="1:4" x14ac:dyDescent="0.25">
      <c r="A202" s="16" t="s">
        <v>1026</v>
      </c>
      <c r="B202" s="38">
        <v>3.5401915868388163</v>
      </c>
      <c r="C202" s="38">
        <v>85</v>
      </c>
      <c r="D202" s="44">
        <v>24.010000000000005</v>
      </c>
    </row>
    <row r="203" spans="1:4" x14ac:dyDescent="0.25">
      <c r="A203" s="16" t="s">
        <v>1175</v>
      </c>
      <c r="B203" s="38">
        <v>3.5448422545196738</v>
      </c>
      <c r="C203" s="38">
        <v>200</v>
      </c>
      <c r="D203" s="29">
        <v>56.42</v>
      </c>
    </row>
    <row r="204" spans="1:4" x14ac:dyDescent="0.25">
      <c r="A204" s="16" t="s">
        <v>1255</v>
      </c>
      <c r="B204" s="38">
        <v>3.5528486232711591</v>
      </c>
      <c r="C204" s="38">
        <v>280</v>
      </c>
      <c r="D204" s="35">
        <v>78.809999999999988</v>
      </c>
    </row>
    <row r="205" spans="1:4" x14ac:dyDescent="0.25">
      <c r="A205" s="16" t="s">
        <v>1192</v>
      </c>
      <c r="B205" s="38">
        <v>3.561736770691994</v>
      </c>
      <c r="C205" s="38">
        <v>210</v>
      </c>
      <c r="D205" s="35">
        <v>58.960000000000008</v>
      </c>
    </row>
    <row r="206" spans="1:4" x14ac:dyDescent="0.25">
      <c r="A206" s="16" t="s">
        <v>1110</v>
      </c>
      <c r="B206" s="38">
        <v>3.5714285714285716</v>
      </c>
      <c r="C206" s="38">
        <v>150</v>
      </c>
      <c r="D206" s="35">
        <v>42</v>
      </c>
    </row>
    <row r="207" spans="1:4" x14ac:dyDescent="0.25">
      <c r="A207" s="16" t="s">
        <v>1229</v>
      </c>
      <c r="B207" s="38">
        <v>3.5879701389032408</v>
      </c>
      <c r="C207" s="38">
        <v>250</v>
      </c>
      <c r="D207" s="44">
        <v>69.677279999999996</v>
      </c>
    </row>
    <row r="208" spans="1:4" x14ac:dyDescent="0.25">
      <c r="A208" s="16" t="s">
        <v>1181</v>
      </c>
      <c r="B208" s="38">
        <v>3.6284470246734402</v>
      </c>
      <c r="C208" s="38">
        <v>200</v>
      </c>
      <c r="D208" s="29">
        <v>55.12</v>
      </c>
    </row>
    <row r="209" spans="1:4" x14ac:dyDescent="0.25">
      <c r="A209" s="16" t="s">
        <v>1202</v>
      </c>
      <c r="B209" s="38">
        <v>3.6666666666666665</v>
      </c>
      <c r="C209" s="38">
        <v>220</v>
      </c>
      <c r="D209" s="29">
        <v>60</v>
      </c>
    </row>
    <row r="210" spans="1:4" x14ac:dyDescent="0.25">
      <c r="A210" s="16" t="s">
        <v>1237</v>
      </c>
      <c r="B210" s="38">
        <v>3.6885245901639343</v>
      </c>
      <c r="C210" s="38">
        <v>288</v>
      </c>
      <c r="D210" s="29">
        <v>78.08</v>
      </c>
    </row>
    <row r="211" spans="1:4" x14ac:dyDescent="0.25">
      <c r="A211" s="16" t="s">
        <v>1201</v>
      </c>
      <c r="B211" s="38">
        <v>3.6974789915966388</v>
      </c>
      <c r="C211" s="38">
        <v>220</v>
      </c>
      <c r="D211" s="29">
        <v>59.5</v>
      </c>
    </row>
    <row r="212" spans="1:4" x14ac:dyDescent="0.25">
      <c r="A212" s="16" t="s">
        <v>1277</v>
      </c>
      <c r="B212" s="38">
        <v>3.7060567556120287</v>
      </c>
      <c r="C212" s="38">
        <v>350</v>
      </c>
      <c r="D212" s="29">
        <v>94.44</v>
      </c>
    </row>
    <row r="213" spans="1:4" x14ac:dyDescent="0.25">
      <c r="A213" s="16" t="s">
        <v>1108</v>
      </c>
      <c r="B213" s="38">
        <v>3.737468894690875</v>
      </c>
      <c r="C213" s="38">
        <v>150</v>
      </c>
      <c r="D213" s="44">
        <v>40.134113280000008</v>
      </c>
    </row>
    <row r="214" spans="1:4" x14ac:dyDescent="0.25">
      <c r="A214" s="16" t="s">
        <v>1068</v>
      </c>
      <c r="B214" s="38">
        <v>3.75</v>
      </c>
      <c r="C214" s="38">
        <v>120</v>
      </c>
      <c r="D214" s="35">
        <v>32</v>
      </c>
    </row>
    <row r="215" spans="1:4" x14ac:dyDescent="0.25">
      <c r="A215" s="16" t="s">
        <v>1267</v>
      </c>
      <c r="B215" s="38">
        <v>3.7536656891495603</v>
      </c>
      <c r="C215" s="38">
        <v>320</v>
      </c>
      <c r="D215" s="44">
        <v>85.25</v>
      </c>
    </row>
    <row r="216" spans="1:4" x14ac:dyDescent="0.25">
      <c r="A216" s="16" t="s">
        <v>1268</v>
      </c>
      <c r="B216" s="38">
        <v>3.7536656891495603</v>
      </c>
      <c r="C216" s="38">
        <v>320</v>
      </c>
      <c r="D216" s="44">
        <v>85.25</v>
      </c>
    </row>
    <row r="217" spans="1:4" x14ac:dyDescent="0.25">
      <c r="A217" s="16" t="s">
        <v>1288</v>
      </c>
      <c r="B217" s="38">
        <v>3.7818181818181817</v>
      </c>
      <c r="C217" s="38">
        <v>416</v>
      </c>
      <c r="D217" s="35">
        <v>110</v>
      </c>
    </row>
    <row r="218" spans="1:4" x14ac:dyDescent="0.25">
      <c r="A218" s="16" t="s">
        <v>1254</v>
      </c>
      <c r="B218" s="38">
        <v>3.7919826652221018</v>
      </c>
      <c r="C218" s="38">
        <v>280</v>
      </c>
      <c r="D218" s="35">
        <v>73.84</v>
      </c>
    </row>
    <row r="219" spans="1:4" x14ac:dyDescent="0.25">
      <c r="A219" s="16" t="s">
        <v>1118</v>
      </c>
      <c r="B219" s="38">
        <v>3.84</v>
      </c>
      <c r="C219" s="38">
        <v>153.6</v>
      </c>
      <c r="D219" s="44">
        <v>40</v>
      </c>
    </row>
    <row r="220" spans="1:4" x14ac:dyDescent="0.25">
      <c r="A220" s="16" t="s">
        <v>1119</v>
      </c>
      <c r="B220" s="38">
        <v>3.84</v>
      </c>
      <c r="C220" s="38">
        <v>153.6</v>
      </c>
      <c r="D220" s="44">
        <v>40</v>
      </c>
    </row>
    <row r="221" spans="1:4" x14ac:dyDescent="0.25">
      <c r="A221" s="16" t="s">
        <v>1037</v>
      </c>
      <c r="B221" s="38">
        <v>3.8476337052712584</v>
      </c>
      <c r="C221" s="38">
        <v>100</v>
      </c>
      <c r="D221" s="44">
        <v>25.99</v>
      </c>
    </row>
    <row r="222" spans="1:4" x14ac:dyDescent="0.25">
      <c r="A222" s="16" t="s">
        <v>1271</v>
      </c>
      <c r="B222" s="38">
        <v>3.8480038480038483</v>
      </c>
      <c r="C222" s="38">
        <v>400</v>
      </c>
      <c r="D222" s="29">
        <v>103.94999999999999</v>
      </c>
    </row>
    <row r="223" spans="1:4" x14ac:dyDescent="0.25">
      <c r="A223" s="16" t="s">
        <v>1148</v>
      </c>
      <c r="B223" s="38">
        <v>3.8527397260273974</v>
      </c>
      <c r="C223" s="38">
        <v>180</v>
      </c>
      <c r="D223" s="35">
        <v>46.72</v>
      </c>
    </row>
    <row r="224" spans="1:4" x14ac:dyDescent="0.25">
      <c r="A224" s="16" t="s">
        <v>1208</v>
      </c>
      <c r="B224" s="38">
        <v>3.9390756302521011</v>
      </c>
      <c r="C224" s="38">
        <v>225</v>
      </c>
      <c r="D224" s="35">
        <v>57.12</v>
      </c>
    </row>
    <row r="225" spans="1:4" x14ac:dyDescent="0.25">
      <c r="A225" s="16" t="s">
        <v>1161</v>
      </c>
      <c r="B225" s="38">
        <v>3.9481555333998002</v>
      </c>
      <c r="C225" s="38">
        <v>198</v>
      </c>
      <c r="D225" s="29">
        <v>50.150000000000006</v>
      </c>
    </row>
    <row r="226" spans="1:4" x14ac:dyDescent="0.25">
      <c r="A226" s="16" t="s">
        <v>1291</v>
      </c>
      <c r="B226" s="38">
        <v>3.9489921842863014</v>
      </c>
      <c r="C226" s="38">
        <v>480</v>
      </c>
      <c r="D226" s="29">
        <v>121.55000000000001</v>
      </c>
    </row>
    <row r="227" spans="1:4" x14ac:dyDescent="0.25">
      <c r="A227" s="16" t="s">
        <v>1292</v>
      </c>
      <c r="B227" s="38">
        <v>3.9866334876702676</v>
      </c>
      <c r="C227" s="38">
        <v>450</v>
      </c>
      <c r="D227" s="44">
        <v>112.8771936</v>
      </c>
    </row>
    <row r="228" spans="1:4" x14ac:dyDescent="0.25">
      <c r="A228" s="16" t="s">
        <v>1078</v>
      </c>
      <c r="B228" s="38">
        <v>4</v>
      </c>
      <c r="C228" s="38">
        <v>120</v>
      </c>
      <c r="D228" s="35">
        <v>30</v>
      </c>
    </row>
    <row r="229" spans="1:4" x14ac:dyDescent="0.25">
      <c r="A229" s="16" t="s">
        <v>1112</v>
      </c>
      <c r="B229" s="38">
        <v>4</v>
      </c>
      <c r="C229" s="38">
        <v>150</v>
      </c>
      <c r="D229" s="29">
        <v>37.5</v>
      </c>
    </row>
    <row r="230" spans="1:4" x14ac:dyDescent="0.25">
      <c r="A230" s="16" t="s">
        <v>1177</v>
      </c>
      <c r="B230" s="38">
        <v>4</v>
      </c>
      <c r="C230" s="38">
        <v>200</v>
      </c>
      <c r="D230" s="29">
        <v>50</v>
      </c>
    </row>
    <row r="231" spans="1:4" x14ac:dyDescent="0.25">
      <c r="A231" s="16" t="s">
        <v>1120</v>
      </c>
      <c r="B231" s="38">
        <v>4.0554683411826273</v>
      </c>
      <c r="C231" s="38">
        <v>155</v>
      </c>
      <c r="D231" s="35">
        <v>38.22</v>
      </c>
    </row>
    <row r="232" spans="1:4" x14ac:dyDescent="0.25">
      <c r="A232" s="16" t="s">
        <v>1279</v>
      </c>
      <c r="B232" s="38">
        <v>4.0909090909090908</v>
      </c>
      <c r="C232" s="38">
        <v>360</v>
      </c>
      <c r="D232" s="29">
        <v>88</v>
      </c>
    </row>
    <row r="233" spans="1:4" x14ac:dyDescent="0.25">
      <c r="A233" s="16" t="s">
        <v>1043</v>
      </c>
      <c r="B233" s="38">
        <v>4.1261656597387271</v>
      </c>
      <c r="C233" s="38">
        <v>115</v>
      </c>
      <c r="D233" s="29">
        <v>27.870912000000001</v>
      </c>
    </row>
    <row r="234" spans="1:4" x14ac:dyDescent="0.25">
      <c r="A234" s="16" t="s">
        <v>1064</v>
      </c>
      <c r="B234" s="38">
        <v>4.1399655448883541</v>
      </c>
      <c r="C234" s="38">
        <v>120</v>
      </c>
      <c r="D234" s="35">
        <v>28.985748480000005</v>
      </c>
    </row>
    <row r="235" spans="1:4" x14ac:dyDescent="0.25">
      <c r="A235" s="16" t="s">
        <v>1223</v>
      </c>
      <c r="B235" s="38">
        <v>4.1522491349480974</v>
      </c>
      <c r="C235" s="38">
        <v>240</v>
      </c>
      <c r="D235" s="35">
        <v>57.8</v>
      </c>
    </row>
    <row r="236" spans="1:4" x14ac:dyDescent="0.25">
      <c r="A236" s="16" t="s">
        <v>1294</v>
      </c>
      <c r="B236" s="38">
        <v>4.1757285776424533</v>
      </c>
      <c r="C236" s="38">
        <v>480</v>
      </c>
      <c r="D236" s="35">
        <v>114.95</v>
      </c>
    </row>
    <row r="237" spans="1:4" x14ac:dyDescent="0.25">
      <c r="A237" s="16" t="s">
        <v>1245</v>
      </c>
      <c r="B237" s="38">
        <v>4.2424242424242422</v>
      </c>
      <c r="C237" s="38">
        <v>280</v>
      </c>
      <c r="D237" s="35">
        <v>66</v>
      </c>
    </row>
    <row r="238" spans="1:4" x14ac:dyDescent="0.25">
      <c r="A238" s="16" t="s">
        <v>1010</v>
      </c>
      <c r="B238" s="38">
        <v>4.3055641666838884</v>
      </c>
      <c r="C238" s="38">
        <v>60</v>
      </c>
      <c r="D238" s="29">
        <v>13.935456</v>
      </c>
    </row>
    <row r="239" spans="1:4" x14ac:dyDescent="0.25">
      <c r="A239" s="16" t="s">
        <v>1241</v>
      </c>
      <c r="B239" s="38">
        <v>4.3076441102756897</v>
      </c>
      <c r="C239" s="38">
        <v>275</v>
      </c>
      <c r="D239" s="29">
        <v>63.839999999999996</v>
      </c>
    </row>
    <row r="240" spans="1:4" x14ac:dyDescent="0.25">
      <c r="A240" s="16" t="s">
        <v>1296</v>
      </c>
      <c r="B240" s="38">
        <v>4.3149195302305348</v>
      </c>
      <c r="C240" s="38">
        <v>496</v>
      </c>
      <c r="D240" s="35">
        <v>114.95</v>
      </c>
    </row>
    <row r="241" spans="1:4" x14ac:dyDescent="0.25">
      <c r="A241" s="16" t="s">
        <v>1106</v>
      </c>
      <c r="B241" s="38">
        <v>4.3636363636363633</v>
      </c>
      <c r="C241" s="38">
        <v>144</v>
      </c>
      <c r="D241" s="29">
        <v>33</v>
      </c>
    </row>
    <row r="242" spans="1:4" x14ac:dyDescent="0.25">
      <c r="A242" s="16" t="s">
        <v>1301</v>
      </c>
      <c r="B242" s="38">
        <v>4.379050621825189</v>
      </c>
      <c r="C242" s="38">
        <v>800</v>
      </c>
      <c r="D242" s="29">
        <v>182.68799999999999</v>
      </c>
    </row>
    <row r="243" spans="1:4" x14ac:dyDescent="0.25">
      <c r="A243" s="16" t="s">
        <v>1184</v>
      </c>
      <c r="B243" s="38">
        <v>4.3826086956521735</v>
      </c>
      <c r="C243" s="38">
        <v>201.6</v>
      </c>
      <c r="D243" s="35">
        <v>46</v>
      </c>
    </row>
    <row r="244" spans="1:4" x14ac:dyDescent="0.25">
      <c r="A244" s="16" t="s">
        <v>1299</v>
      </c>
      <c r="B244" s="38">
        <v>4.4285714285714288</v>
      </c>
      <c r="C244" s="38">
        <v>620</v>
      </c>
      <c r="D244" s="44">
        <v>140</v>
      </c>
    </row>
    <row r="245" spans="1:4" x14ac:dyDescent="0.25">
      <c r="A245" s="16" t="s">
        <v>1089</v>
      </c>
      <c r="B245" s="38">
        <v>4.4429752066115702</v>
      </c>
      <c r="C245" s="38">
        <v>134.4</v>
      </c>
      <c r="D245" s="44">
        <v>30.25</v>
      </c>
    </row>
    <row r="246" spans="1:4" x14ac:dyDescent="0.25">
      <c r="A246" s="16" t="s">
        <v>1272</v>
      </c>
      <c r="B246" s="38">
        <v>4.4444444444444446</v>
      </c>
      <c r="C246" s="38">
        <v>400</v>
      </c>
      <c r="D246" s="29">
        <v>90</v>
      </c>
    </row>
    <row r="247" spans="1:4" x14ac:dyDescent="0.25">
      <c r="A247" s="16" t="s">
        <v>1174</v>
      </c>
      <c r="B247" s="38">
        <v>4.4913541432741981</v>
      </c>
      <c r="C247" s="38">
        <v>200</v>
      </c>
      <c r="D247" s="29">
        <v>44.529999999999994</v>
      </c>
    </row>
    <row r="248" spans="1:4" x14ac:dyDescent="0.25">
      <c r="A248" s="16" t="s">
        <v>1038</v>
      </c>
      <c r="B248" s="38">
        <v>4.5454545454545459</v>
      </c>
      <c r="C248" s="38">
        <v>100</v>
      </c>
      <c r="D248" s="44">
        <v>22</v>
      </c>
    </row>
    <row r="249" spans="1:4" x14ac:dyDescent="0.25">
      <c r="A249" s="16" t="s">
        <v>1080</v>
      </c>
      <c r="B249" s="38">
        <v>4.5714285714285712</v>
      </c>
      <c r="C249" s="38">
        <v>128</v>
      </c>
      <c r="D249" s="35">
        <v>28</v>
      </c>
    </row>
    <row r="250" spans="1:4" x14ac:dyDescent="0.25">
      <c r="A250" s="16" t="s">
        <v>1247</v>
      </c>
      <c r="B250" s="38">
        <v>4.5856534556174262</v>
      </c>
      <c r="C250" s="38">
        <v>280</v>
      </c>
      <c r="D250" s="35">
        <v>61.059999999999995</v>
      </c>
    </row>
    <row r="251" spans="1:4" x14ac:dyDescent="0.25">
      <c r="A251" s="16" t="s">
        <v>1248</v>
      </c>
      <c r="B251" s="38">
        <v>4.5856534556174262</v>
      </c>
      <c r="C251" s="38">
        <v>280</v>
      </c>
      <c r="D251" s="35">
        <v>61.059999999999995</v>
      </c>
    </row>
    <row r="252" spans="1:4" x14ac:dyDescent="0.25">
      <c r="A252" s="16" t="s">
        <v>1263</v>
      </c>
      <c r="B252" s="38">
        <v>4.6163934426229511</v>
      </c>
      <c r="C252" s="38">
        <v>352</v>
      </c>
      <c r="D252" s="29">
        <v>76.25</v>
      </c>
    </row>
    <row r="253" spans="1:4" x14ac:dyDescent="0.25">
      <c r="A253" s="16" t="s">
        <v>1132</v>
      </c>
      <c r="B253" s="38">
        <v>4.6320314237011777</v>
      </c>
      <c r="C253" s="38">
        <v>200</v>
      </c>
      <c r="D253" s="29">
        <v>43.177600000000005</v>
      </c>
    </row>
    <row r="254" spans="1:4" x14ac:dyDescent="0.25">
      <c r="A254" s="16" t="s">
        <v>1206</v>
      </c>
      <c r="B254" s="38">
        <v>4.666666666666667</v>
      </c>
      <c r="C254" s="38">
        <v>224</v>
      </c>
      <c r="D254" s="35">
        <v>48</v>
      </c>
    </row>
    <row r="255" spans="1:4" x14ac:dyDescent="0.25">
      <c r="A255" s="16" t="s">
        <v>1207</v>
      </c>
      <c r="B255" s="38">
        <v>4.666666666666667</v>
      </c>
      <c r="C255" s="38">
        <v>224</v>
      </c>
      <c r="D255" s="35">
        <v>48</v>
      </c>
    </row>
    <row r="256" spans="1:4" x14ac:dyDescent="0.25">
      <c r="A256" s="16" t="s">
        <v>1234</v>
      </c>
      <c r="B256" s="38">
        <v>4.7407407407407405</v>
      </c>
      <c r="C256" s="38">
        <v>256</v>
      </c>
      <c r="D256" s="35">
        <v>54</v>
      </c>
    </row>
    <row r="257" spans="1:4" x14ac:dyDescent="0.25">
      <c r="A257" s="16" t="s">
        <v>1074</v>
      </c>
      <c r="B257" s="38">
        <v>4.8</v>
      </c>
      <c r="C257" s="38">
        <v>120</v>
      </c>
      <c r="D257" s="29">
        <v>25</v>
      </c>
    </row>
    <row r="258" spans="1:4" x14ac:dyDescent="0.25">
      <c r="A258" s="16" t="s">
        <v>1105</v>
      </c>
      <c r="B258" s="38">
        <v>4.8</v>
      </c>
      <c r="C258" s="38">
        <v>144</v>
      </c>
      <c r="D258" s="29">
        <v>30</v>
      </c>
    </row>
    <row r="259" spans="1:4" x14ac:dyDescent="0.25">
      <c r="A259" s="16" t="s">
        <v>1233</v>
      </c>
      <c r="B259" s="38">
        <v>4.9230769230769234</v>
      </c>
      <c r="C259" s="38">
        <v>256</v>
      </c>
      <c r="D259" s="35">
        <v>52</v>
      </c>
    </row>
    <row r="260" spans="1:4" x14ac:dyDescent="0.25">
      <c r="A260" s="16" t="s">
        <v>1031</v>
      </c>
      <c r="B260" s="38">
        <v>4.9407114624505937</v>
      </c>
      <c r="C260" s="38">
        <v>125</v>
      </c>
      <c r="D260" s="29">
        <v>25.299999999999997</v>
      </c>
    </row>
    <row r="261" spans="1:4" x14ac:dyDescent="0.25">
      <c r="A261" s="16" t="s">
        <v>1346</v>
      </c>
      <c r="B261" s="33">
        <v>4.948706655515581</v>
      </c>
      <c r="C261" s="33">
        <v>900</v>
      </c>
      <c r="D261" s="131">
        <v>181.8657</v>
      </c>
    </row>
    <row r="262" spans="1:4" x14ac:dyDescent="0.25">
      <c r="A262" s="16" t="s">
        <v>1188</v>
      </c>
      <c r="B262" s="38">
        <v>4.9761904761904763</v>
      </c>
      <c r="C262" s="38">
        <v>209</v>
      </c>
      <c r="D262" s="29">
        <v>42</v>
      </c>
    </row>
    <row r="263" spans="1:4" x14ac:dyDescent="0.25">
      <c r="A263" s="16" t="s">
        <v>1067</v>
      </c>
      <c r="B263" s="38">
        <v>5</v>
      </c>
      <c r="C263" s="38">
        <v>120</v>
      </c>
      <c r="D263" s="35">
        <v>24</v>
      </c>
    </row>
    <row r="264" spans="1:4" x14ac:dyDescent="0.25">
      <c r="A264" s="16" t="s">
        <v>1209</v>
      </c>
      <c r="B264" s="38">
        <v>5.1510989010989015</v>
      </c>
      <c r="C264" s="38">
        <v>225</v>
      </c>
      <c r="D264" s="44">
        <v>43.68</v>
      </c>
    </row>
    <row r="265" spans="1:4" x14ac:dyDescent="0.25">
      <c r="A265" s="16" t="s">
        <v>1226</v>
      </c>
      <c r="B265" s="38">
        <v>5.1829268292682933</v>
      </c>
      <c r="C265" s="38">
        <v>272</v>
      </c>
      <c r="D265" s="29">
        <v>52.48</v>
      </c>
    </row>
    <row r="266" spans="1:4" x14ac:dyDescent="0.25">
      <c r="A266" s="16" t="s">
        <v>1249</v>
      </c>
      <c r="B266" s="38">
        <v>5.1890289103039295</v>
      </c>
      <c r="C266" s="38">
        <v>280</v>
      </c>
      <c r="D266" s="35">
        <v>53.959999999999994</v>
      </c>
    </row>
    <row r="267" spans="1:4" x14ac:dyDescent="0.25">
      <c r="A267" s="16" t="s">
        <v>1250</v>
      </c>
      <c r="B267" s="38">
        <v>5.1890289103039295</v>
      </c>
      <c r="C267" s="38">
        <v>280</v>
      </c>
      <c r="D267" s="35">
        <v>53.959999999999994</v>
      </c>
    </row>
    <row r="268" spans="1:4" x14ac:dyDescent="0.25">
      <c r="A268" s="16" t="s">
        <v>1253</v>
      </c>
      <c r="B268" s="38">
        <v>5.1890289103039295</v>
      </c>
      <c r="C268" s="38">
        <v>280</v>
      </c>
      <c r="D268" s="35">
        <v>53.959999999999994</v>
      </c>
    </row>
    <row r="269" spans="1:4" x14ac:dyDescent="0.25">
      <c r="A269" s="16" t="s">
        <v>1282</v>
      </c>
      <c r="B269" s="38">
        <v>5.2272727272727266</v>
      </c>
      <c r="C269" s="38">
        <v>368</v>
      </c>
      <c r="D269" s="35">
        <v>70.400000000000006</v>
      </c>
    </row>
    <row r="270" spans="1:4" x14ac:dyDescent="0.25">
      <c r="A270" s="16" t="s">
        <v>1055</v>
      </c>
      <c r="B270" s="38">
        <v>5.2799999999999994</v>
      </c>
      <c r="C270" s="38">
        <v>105.6</v>
      </c>
      <c r="D270" s="44">
        <v>20</v>
      </c>
    </row>
    <row r="271" spans="1:4" x14ac:dyDescent="0.25">
      <c r="A271" s="16" t="s">
        <v>1017</v>
      </c>
      <c r="B271" s="38">
        <v>5.333333333333333</v>
      </c>
      <c r="C271" s="38">
        <v>80</v>
      </c>
      <c r="D271" s="29">
        <v>15</v>
      </c>
    </row>
    <row r="272" spans="1:4" x14ac:dyDescent="0.25">
      <c r="A272" s="16" t="s">
        <v>1265</v>
      </c>
      <c r="B272" s="38">
        <v>5.4081460199425386</v>
      </c>
      <c r="C272" s="38">
        <v>320</v>
      </c>
      <c r="D272" s="35">
        <v>59.169999999999995</v>
      </c>
    </row>
    <row r="273" spans="1:4" x14ac:dyDescent="0.25">
      <c r="A273" s="16" t="s">
        <v>1266</v>
      </c>
      <c r="B273" s="38">
        <v>5.4081460199425386</v>
      </c>
      <c r="C273" s="38">
        <v>320</v>
      </c>
      <c r="D273" s="35">
        <v>59.169999999999995</v>
      </c>
    </row>
    <row r="274" spans="1:4" x14ac:dyDescent="0.25">
      <c r="A274" s="16" t="s">
        <v>1232</v>
      </c>
      <c r="B274" s="38">
        <v>5.7042450539002241</v>
      </c>
      <c r="C274" s="38">
        <v>250</v>
      </c>
      <c r="D274" s="44">
        <v>43.82700912</v>
      </c>
    </row>
    <row r="275" spans="1:4" x14ac:dyDescent="0.25">
      <c r="A275" s="16" t="s">
        <v>1262</v>
      </c>
      <c r="B275" s="38">
        <v>5.9362279511533238</v>
      </c>
      <c r="C275" s="38">
        <v>350</v>
      </c>
      <c r="D275" s="35">
        <v>58.960000000000008</v>
      </c>
    </row>
    <row r="276" spans="1:4" x14ac:dyDescent="0.25">
      <c r="A276" s="16" t="s">
        <v>1298</v>
      </c>
      <c r="B276" s="38">
        <v>6.0649671052631575</v>
      </c>
      <c r="C276" s="38">
        <v>590</v>
      </c>
      <c r="D276" s="44">
        <v>97.28</v>
      </c>
    </row>
    <row r="277" spans="1:4" x14ac:dyDescent="0.25">
      <c r="A277" s="16" t="s">
        <v>1256</v>
      </c>
      <c r="B277" s="38">
        <v>6.0671722643553627</v>
      </c>
      <c r="C277" s="38">
        <v>280</v>
      </c>
      <c r="D277" s="29">
        <v>46.15</v>
      </c>
    </row>
    <row r="278" spans="1:4" x14ac:dyDescent="0.25">
      <c r="A278" s="16" t="s">
        <v>1179</v>
      </c>
      <c r="B278" s="38">
        <v>6.0716454159077111</v>
      </c>
      <c r="C278" s="38">
        <v>200</v>
      </c>
      <c r="D278" s="44">
        <v>32.94</v>
      </c>
    </row>
    <row r="279" spans="1:4" x14ac:dyDescent="0.25">
      <c r="A279" s="16" t="s">
        <v>1251</v>
      </c>
      <c r="B279" s="38">
        <v>6.3276836158192094</v>
      </c>
      <c r="C279" s="38">
        <v>280</v>
      </c>
      <c r="D279" s="35">
        <v>44.25</v>
      </c>
    </row>
    <row r="280" spans="1:4" x14ac:dyDescent="0.25">
      <c r="A280" s="16" t="s">
        <v>1252</v>
      </c>
      <c r="B280" s="38">
        <v>6.3276836158192094</v>
      </c>
      <c r="C280" s="38">
        <v>280</v>
      </c>
      <c r="D280" s="35">
        <v>44.25</v>
      </c>
    </row>
    <row r="281" spans="1:4" x14ac:dyDescent="0.25">
      <c r="A281" s="16" t="s">
        <v>1152</v>
      </c>
      <c r="B281" s="38">
        <v>6.333333333333333</v>
      </c>
      <c r="C281" s="38">
        <v>190</v>
      </c>
      <c r="D281" s="29">
        <v>30</v>
      </c>
    </row>
    <row r="282" spans="1:4" x14ac:dyDescent="0.25">
      <c r="A282" s="16" t="s">
        <v>1212</v>
      </c>
      <c r="B282" s="38">
        <v>6.4864864864864868</v>
      </c>
      <c r="C282" s="38">
        <v>240</v>
      </c>
      <c r="D282" s="35">
        <v>37</v>
      </c>
    </row>
    <row r="283" spans="1:4" x14ac:dyDescent="0.25">
      <c r="A283" s="16" t="s">
        <v>1264</v>
      </c>
      <c r="B283" s="38">
        <v>6.5306122448979593</v>
      </c>
      <c r="C283" s="38">
        <v>320</v>
      </c>
      <c r="D283" s="35">
        <v>49</v>
      </c>
    </row>
    <row r="284" spans="1:4" x14ac:dyDescent="0.25">
      <c r="A284" s="16" t="s">
        <v>1065</v>
      </c>
      <c r="B284" s="38">
        <v>6.666666666666667</v>
      </c>
      <c r="C284" s="38">
        <v>120</v>
      </c>
      <c r="D284" s="29">
        <v>18</v>
      </c>
    </row>
    <row r="285" spans="1:4" x14ac:dyDescent="0.25">
      <c r="A285" s="16" t="s">
        <v>1306</v>
      </c>
      <c r="B285" s="38">
        <v>6.666666666666667</v>
      </c>
      <c r="C285" s="38">
        <v>2000</v>
      </c>
      <c r="D285" s="27">
        <v>300</v>
      </c>
    </row>
    <row r="286" spans="1:4" x14ac:dyDescent="0.25">
      <c r="A286" s="16" t="s">
        <v>1151</v>
      </c>
      <c r="B286" s="38">
        <v>6.7857142857142856</v>
      </c>
      <c r="C286" s="38">
        <v>190</v>
      </c>
      <c r="D286" s="29">
        <v>28</v>
      </c>
    </row>
    <row r="287" spans="1:4" x14ac:dyDescent="0.25">
      <c r="A287" s="16" t="s">
        <v>1154</v>
      </c>
      <c r="B287" s="38">
        <v>6.9688888888888885</v>
      </c>
      <c r="C287" s="38">
        <v>196</v>
      </c>
      <c r="D287" s="29">
        <v>28.125</v>
      </c>
    </row>
    <row r="288" spans="1:4" x14ac:dyDescent="0.25">
      <c r="A288" s="16" t="s">
        <v>1033</v>
      </c>
      <c r="B288" s="38">
        <v>7.1991001124859384</v>
      </c>
      <c r="C288" s="38">
        <v>96</v>
      </c>
      <c r="D288" s="29">
        <v>13.335000000000001</v>
      </c>
    </row>
    <row r="289" spans="1:4" x14ac:dyDescent="0.25">
      <c r="A289" s="16" t="s">
        <v>1130</v>
      </c>
      <c r="B289" s="38">
        <v>7.6190476190476186</v>
      </c>
      <c r="C289" s="38">
        <v>160</v>
      </c>
      <c r="D289" s="29">
        <v>21</v>
      </c>
    </row>
    <row r="290" spans="1:4" x14ac:dyDescent="0.25">
      <c r="A290" s="16" t="s">
        <v>1205</v>
      </c>
      <c r="B290" s="38">
        <v>7.7241379310344831</v>
      </c>
      <c r="C290" s="38">
        <v>224</v>
      </c>
      <c r="D290" s="35">
        <v>29</v>
      </c>
    </row>
    <row r="291" spans="1:4" x14ac:dyDescent="0.25">
      <c r="A291" s="16" t="s">
        <v>1227</v>
      </c>
      <c r="B291" s="38">
        <v>8.1730769230769234</v>
      </c>
      <c r="C291" s="38">
        <v>272</v>
      </c>
      <c r="D291" s="29">
        <v>33.28</v>
      </c>
    </row>
    <row r="292" spans="1:4" x14ac:dyDescent="0.25">
      <c r="A292" s="16" t="s">
        <v>1345</v>
      </c>
      <c r="B292" s="33">
        <v>8.89967637540453</v>
      </c>
      <c r="C292" s="33">
        <v>550</v>
      </c>
      <c r="D292" s="131">
        <v>61.800000000000004</v>
      </c>
    </row>
    <row r="293" spans="1:4" x14ac:dyDescent="0.25">
      <c r="A293" s="16" t="s">
        <v>1210</v>
      </c>
      <c r="B293" s="38">
        <v>8.9673913043478262</v>
      </c>
      <c r="C293" s="38">
        <v>264</v>
      </c>
      <c r="D293" s="29">
        <v>29.439999999999998</v>
      </c>
    </row>
    <row r="294" spans="1:4" x14ac:dyDescent="0.25">
      <c r="A294" s="16" t="s">
        <v>1189</v>
      </c>
      <c r="B294" s="38">
        <v>9.9523809523809526</v>
      </c>
      <c r="C294" s="38">
        <v>209</v>
      </c>
      <c r="D294" s="29">
        <v>21</v>
      </c>
    </row>
    <row r="295" spans="1:4" x14ac:dyDescent="0.25">
      <c r="A295" s="16" t="s">
        <v>1190</v>
      </c>
      <c r="B295" s="38">
        <v>9.9523809523809526</v>
      </c>
      <c r="C295" s="38">
        <v>209</v>
      </c>
      <c r="D295" s="57">
        <v>21</v>
      </c>
    </row>
    <row r="296" spans="1:4" x14ac:dyDescent="0.25">
      <c r="A296" s="16" t="s">
        <v>1090</v>
      </c>
      <c r="B296" s="38">
        <v>10</v>
      </c>
      <c r="C296" s="38">
        <v>135</v>
      </c>
      <c r="D296" s="35">
        <v>13.5</v>
      </c>
    </row>
    <row r="297" spans="1:4" x14ac:dyDescent="0.25">
      <c r="A297" s="16" t="s">
        <v>1211</v>
      </c>
      <c r="B297" s="38">
        <v>12.522361359570663</v>
      </c>
      <c r="C297" s="38">
        <v>280</v>
      </c>
      <c r="D297" s="35">
        <v>22.36</v>
      </c>
    </row>
    <row r="298" spans="1:4" x14ac:dyDescent="0.25">
      <c r="A298" s="16" t="s">
        <v>1129</v>
      </c>
      <c r="B298" s="38">
        <v>13.333333333333334</v>
      </c>
      <c r="C298" s="38">
        <v>160</v>
      </c>
      <c r="D298" s="29">
        <v>12</v>
      </c>
    </row>
    <row r="299" spans="1:4" x14ac:dyDescent="0.25">
      <c r="A299" s="16" t="s">
        <v>1231</v>
      </c>
      <c r="B299" s="38">
        <v>13.520822065981612</v>
      </c>
      <c r="C299" s="38">
        <v>250</v>
      </c>
      <c r="D299" s="44">
        <v>18.489999999999998</v>
      </c>
    </row>
    <row r="300" spans="1:4" x14ac:dyDescent="0.25">
      <c r="A300" s="16" t="s">
        <v>1168</v>
      </c>
      <c r="B300" s="38">
        <v>14.814814814814815</v>
      </c>
      <c r="C300" s="38">
        <v>200</v>
      </c>
      <c r="D300" s="29">
        <v>13.5</v>
      </c>
    </row>
    <row r="301" spans="1:4" x14ac:dyDescent="0.25">
      <c r="A301" s="16" t="s">
        <v>1302</v>
      </c>
      <c r="B301" s="38">
        <v>21.634615384615387</v>
      </c>
      <c r="C301" s="38">
        <v>675</v>
      </c>
      <c r="D301" s="44">
        <v>31.2</v>
      </c>
    </row>
    <row r="302" spans="1:4" x14ac:dyDescent="0.25">
      <c r="A302" s="16" t="s">
        <v>1186</v>
      </c>
      <c r="B302" s="38">
        <v>41.525423728813557</v>
      </c>
      <c r="C302" s="38">
        <v>245</v>
      </c>
      <c r="D302" s="35">
        <v>5.9</v>
      </c>
    </row>
  </sheetData>
  <sortState ref="A2:D302">
    <sortCondition ref="B2:B302"/>
    <sortCondition ref="C2:C302"/>
    <sortCondition ref="D2:D30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Contents</vt:lpstr>
      <vt:lpstr>Headline Stats</vt:lpstr>
      <vt:lpstr>Notes</vt:lpstr>
      <vt:lpstr>Main Sheet</vt:lpstr>
      <vt:lpstr>By Hourly Cost</vt:lpstr>
      <vt:lpstr>By Daily Cost</vt:lpstr>
      <vt:lpstr>By Weekly Cost</vt:lpstr>
      <vt:lpstr>By £ per m2 per hour</vt:lpstr>
      <vt:lpstr>By £ per m2 per day</vt:lpstr>
      <vt:lpstr>By £ per m2 per week</vt:lpstr>
      <vt:lpstr>By Area (m2)</vt:lpstr>
      <vt:lpstr>Breakdown Data Raw</vt:lpstr>
      <vt:lpstr>Excluded Spaces</vt:lpstr>
      <vt:lpstr>Removing differentials &gt;+-2000</vt:lpstr>
      <vt:lpstr>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Mansfield</dc:creator>
  <cp:lastModifiedBy>MS NANCY CAMPBELL</cp:lastModifiedBy>
  <dcterms:created xsi:type="dcterms:W3CDTF">2013-04-29T13:24:46Z</dcterms:created>
  <dcterms:modified xsi:type="dcterms:W3CDTF">2017-07-17T12:54:34Z</dcterms:modified>
</cp:coreProperties>
</file>